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FAAC\"/>
    </mc:Choice>
  </mc:AlternateContent>
  <xr:revisionPtr revIDLastSave="0" documentId="13_ncr:1_{7067E075-4281-4CE2-BC3E-46A1F83723A4}" xr6:coauthVersionLast="47" xr6:coauthVersionMax="47" xr10:uidLastSave="{00000000-0000-0000-0000-000000000000}"/>
  <bookViews>
    <workbookView xWindow="-108" yWindow="-108" windowWidth="23256" windowHeight="12456" tabRatio="597" firstSheet="1" activeTab="1" xr2:uid="{00000000-000D-0000-FFFF-FFFF00000000}"/>
  </bookViews>
  <sheets>
    <sheet name="MONTHENTRY" sheetId="8" state="hidden" r:id="rId1"/>
    <sheet name="Sum &amp; FG" sheetId="4" r:id="rId2"/>
    <sheet name="SG Details" sheetId="1" r:id="rId3"/>
    <sheet name="LGCs Details" sheetId="14" r:id="rId4"/>
    <sheet name="States Ecology" sheetId="11" r:id="rId5"/>
    <sheet name="Sumsum" sheetId="12" r:id="rId6"/>
    <sheet name="eccology individual LGCs" sheetId="13" r:id="rId7"/>
  </sheets>
  <definedNames>
    <definedName name="ACCTDATE">#REF!</definedName>
    <definedName name="acctmonth">MONTHENTRY!$F$6</definedName>
    <definedName name="previuosmonth">MONTHENTRY!$B$6</definedName>
    <definedName name="_xlnm.Print_Area" localSheetId="2">'SG Details'!$A$1:$R$56</definedName>
    <definedName name="_xlnm.Print_Area" localSheetId="5">Sumsum!$A$1:$K$44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303" i="14" l="1"/>
  <c r="AA220" i="14"/>
  <c r="AA145" i="14"/>
  <c r="AA128" i="14"/>
  <c r="T412" i="14"/>
  <c r="AA412" i="14" s="1"/>
  <c r="Y410" i="14"/>
  <c r="AA410" i="14" s="1"/>
  <c r="Y409" i="14"/>
  <c r="AA409" i="14" s="1"/>
  <c r="Y408" i="14"/>
  <c r="AA408" i="14" s="1"/>
  <c r="Y407" i="14"/>
  <c r="Y406" i="14"/>
  <c r="AA406" i="14" s="1"/>
  <c r="Y405" i="14"/>
  <c r="AA405" i="14" s="1"/>
  <c r="T353" i="14"/>
  <c r="T352" i="14"/>
  <c r="T351" i="14"/>
  <c r="AA351" i="14" s="1"/>
  <c r="T350" i="14"/>
  <c r="T349" i="14"/>
  <c r="T348" i="14"/>
  <c r="T347" i="14"/>
  <c r="T346" i="14"/>
  <c r="T345" i="14"/>
  <c r="T344" i="14"/>
  <c r="T343" i="14"/>
  <c r="AA343" i="14" s="1"/>
  <c r="T342" i="14"/>
  <c r="T341" i="14"/>
  <c r="T340" i="14"/>
  <c r="T339" i="14"/>
  <c r="T338" i="14"/>
  <c r="T337" i="14"/>
  <c r="T336" i="14"/>
  <c r="T335" i="14"/>
  <c r="AA335" i="14" s="1"/>
  <c r="T334" i="14"/>
  <c r="T333" i="14"/>
  <c r="T332" i="14"/>
  <c r="T331" i="14"/>
  <c r="T287" i="14"/>
  <c r="T286" i="14"/>
  <c r="T285" i="14"/>
  <c r="T284" i="14"/>
  <c r="AA284" i="14" s="1"/>
  <c r="T283" i="14"/>
  <c r="T282" i="14"/>
  <c r="T281" i="14"/>
  <c r="T280" i="14"/>
  <c r="T279" i="14"/>
  <c r="T278" i="14"/>
  <c r="AA278" i="14" s="1"/>
  <c r="T277" i="14"/>
  <c r="T276" i="14"/>
  <c r="AA276" i="14" s="1"/>
  <c r="T275" i="14"/>
  <c r="T274" i="14"/>
  <c r="T273" i="14"/>
  <c r="T272" i="14"/>
  <c r="T271" i="14"/>
  <c r="T270" i="14"/>
  <c r="AA270" i="14" s="1"/>
  <c r="T269" i="14"/>
  <c r="T268" i="14"/>
  <c r="AA268" i="14" s="1"/>
  <c r="T267" i="14"/>
  <c r="T266" i="14"/>
  <c r="T265" i="14"/>
  <c r="T264" i="14"/>
  <c r="T263" i="14"/>
  <c r="T262" i="14"/>
  <c r="AA262" i="14" s="1"/>
  <c r="T261" i="14"/>
  <c r="T260" i="14"/>
  <c r="AA260" i="14" s="1"/>
  <c r="T259" i="14"/>
  <c r="T258" i="14"/>
  <c r="T257" i="14"/>
  <c r="T256" i="14"/>
  <c r="T255" i="14"/>
  <c r="T253" i="14"/>
  <c r="AA253" i="14" s="1"/>
  <c r="T252" i="14"/>
  <c r="T251" i="14"/>
  <c r="T250" i="14"/>
  <c r="T249" i="14"/>
  <c r="T248" i="14"/>
  <c r="T247" i="14"/>
  <c r="T246" i="14"/>
  <c r="T245" i="14"/>
  <c r="AA245" i="14" s="1"/>
  <c r="T244" i="14"/>
  <c r="T243" i="14"/>
  <c r="T242" i="14"/>
  <c r="T241" i="14"/>
  <c r="T240" i="14"/>
  <c r="T239" i="14"/>
  <c r="T238" i="14"/>
  <c r="T237" i="14"/>
  <c r="AA237" i="14" s="1"/>
  <c r="T236" i="14"/>
  <c r="T235" i="14"/>
  <c r="T234" i="14"/>
  <c r="T233" i="14"/>
  <c r="T232" i="14"/>
  <c r="T231" i="14"/>
  <c r="T230" i="14"/>
  <c r="T229" i="14"/>
  <c r="AA229" i="14" s="1"/>
  <c r="T228" i="14"/>
  <c r="T227" i="14"/>
  <c r="T226" i="14"/>
  <c r="T225" i="14"/>
  <c r="T224" i="14"/>
  <c r="T222" i="14"/>
  <c r="T221" i="14"/>
  <c r="T220" i="14"/>
  <c r="T219" i="14"/>
  <c r="T218" i="14"/>
  <c r="AA218" i="14" s="1"/>
  <c r="T217" i="14"/>
  <c r="T216" i="14"/>
  <c r="T215" i="14"/>
  <c r="T214" i="14"/>
  <c r="T213" i="14"/>
  <c r="T212" i="14"/>
  <c r="AA212" i="14" s="1"/>
  <c r="T211" i="14"/>
  <c r="T210" i="14"/>
  <c r="AA210" i="14" s="1"/>
  <c r="T209" i="14"/>
  <c r="T208" i="14"/>
  <c r="T207" i="14"/>
  <c r="T206" i="14"/>
  <c r="T205" i="14"/>
  <c r="T203" i="14"/>
  <c r="AA203" i="14" s="1"/>
  <c r="T202" i="14"/>
  <c r="T201" i="14"/>
  <c r="AA201" i="14" s="1"/>
  <c r="T200" i="14"/>
  <c r="T199" i="14"/>
  <c r="T198" i="14"/>
  <c r="T197" i="14"/>
  <c r="T196" i="14"/>
  <c r="T195" i="14"/>
  <c r="AA195" i="14" s="1"/>
  <c r="T194" i="14"/>
  <c r="T193" i="14"/>
  <c r="AA193" i="14" s="1"/>
  <c r="T192" i="14"/>
  <c r="T191" i="14"/>
  <c r="T190" i="14"/>
  <c r="T189" i="14"/>
  <c r="T188" i="14"/>
  <c r="T187" i="14"/>
  <c r="AA187" i="14" s="1"/>
  <c r="T186" i="14"/>
  <c r="T185" i="14"/>
  <c r="AA185" i="14" s="1"/>
  <c r="T184" i="14"/>
  <c r="T156" i="14"/>
  <c r="T155" i="14"/>
  <c r="T154" i="14"/>
  <c r="T153" i="14"/>
  <c r="AA153" i="14" s="1"/>
  <c r="T152" i="14"/>
  <c r="AA152" i="14" s="1"/>
  <c r="T151" i="14"/>
  <c r="T150" i="14"/>
  <c r="AA150" i="14" s="1"/>
  <c r="T149" i="14"/>
  <c r="T148" i="14"/>
  <c r="T147" i="14"/>
  <c r="T146" i="14"/>
  <c r="T145" i="14"/>
  <c r="T144" i="14"/>
  <c r="AA144" i="14" s="1"/>
  <c r="T104" i="14"/>
  <c r="T103" i="14"/>
  <c r="AA103" i="14" s="1"/>
  <c r="T102" i="14"/>
  <c r="T101" i="14"/>
  <c r="T100" i="14"/>
  <c r="T99" i="14"/>
  <c r="T98" i="14"/>
  <c r="T97" i="14"/>
  <c r="AA97" i="14" s="1"/>
  <c r="T96" i="14"/>
  <c r="T95" i="14"/>
  <c r="AA95" i="14" s="1"/>
  <c r="T94" i="14"/>
  <c r="T93" i="14"/>
  <c r="T92" i="14"/>
  <c r="T91" i="14"/>
  <c r="T90" i="14"/>
  <c r="T89" i="14"/>
  <c r="AA89" i="14" s="1"/>
  <c r="T88" i="14"/>
  <c r="T87" i="14"/>
  <c r="AA87" i="14" s="1"/>
  <c r="T86" i="14"/>
  <c r="T85" i="14"/>
  <c r="T84" i="14"/>
  <c r="T25" i="14"/>
  <c r="T24" i="14"/>
  <c r="T23" i="14"/>
  <c r="T22" i="14"/>
  <c r="T21" i="14"/>
  <c r="T20" i="14"/>
  <c r="T19" i="14"/>
  <c r="T18" i="14"/>
  <c r="T17" i="14"/>
  <c r="T16" i="14"/>
  <c r="T15" i="14"/>
  <c r="T14" i="14"/>
  <c r="T13" i="14"/>
  <c r="T12" i="14"/>
  <c r="T11" i="14"/>
  <c r="T10" i="14"/>
  <c r="T9" i="14"/>
  <c r="T8" i="14"/>
  <c r="T7" i="14"/>
  <c r="F412" i="14"/>
  <c r="F411" i="14"/>
  <c r="F410" i="14"/>
  <c r="F409" i="14"/>
  <c r="F408" i="14"/>
  <c r="F407" i="14"/>
  <c r="F406" i="14"/>
  <c r="F405" i="14"/>
  <c r="F404" i="14"/>
  <c r="F403" i="14"/>
  <c r="F402" i="14"/>
  <c r="F401" i="14"/>
  <c r="F400" i="14"/>
  <c r="F399" i="14"/>
  <c r="F398" i="14"/>
  <c r="F397" i="14"/>
  <c r="F396" i="14"/>
  <c r="F395" i="14"/>
  <c r="F394" i="14"/>
  <c r="F393" i="14"/>
  <c r="F392" i="14"/>
  <c r="F391" i="14"/>
  <c r="F390" i="14"/>
  <c r="F389" i="14"/>
  <c r="F388" i="14"/>
  <c r="F240" i="14"/>
  <c r="F239" i="14"/>
  <c r="F238" i="14"/>
  <c r="F237" i="14"/>
  <c r="F236" i="14"/>
  <c r="F235" i="14"/>
  <c r="F234" i="14"/>
  <c r="F233" i="14"/>
  <c r="F232" i="14"/>
  <c r="F231" i="14"/>
  <c r="F230" i="14"/>
  <c r="F306" i="14"/>
  <c r="F305" i="14"/>
  <c r="F304" i="14"/>
  <c r="F303" i="14"/>
  <c r="F302" i="14"/>
  <c r="F301" i="14"/>
  <c r="F300" i="14"/>
  <c r="F299" i="14"/>
  <c r="F298" i="14"/>
  <c r="F297" i="14"/>
  <c r="F296" i="14"/>
  <c r="F229" i="14"/>
  <c r="F228" i="14"/>
  <c r="X404" i="14"/>
  <c r="X411" i="14"/>
  <c r="Z411" i="14"/>
  <c r="W411" i="14"/>
  <c r="V411" i="14"/>
  <c r="U411" i="14"/>
  <c r="T411" i="14"/>
  <c r="S411" i="14"/>
  <c r="Y403" i="14"/>
  <c r="AA403" i="14" s="1"/>
  <c r="Y402" i="14"/>
  <c r="AA402" i="14" s="1"/>
  <c r="Y401" i="14"/>
  <c r="AA401" i="14" s="1"/>
  <c r="Y400" i="14"/>
  <c r="AA400" i="14" s="1"/>
  <c r="Y399" i="14"/>
  <c r="AA399" i="14" s="1"/>
  <c r="Y398" i="14"/>
  <c r="AA398" i="14" s="1"/>
  <c r="Y397" i="14"/>
  <c r="AA397" i="14" s="1"/>
  <c r="Y396" i="14"/>
  <c r="AA396" i="14" s="1"/>
  <c r="Y395" i="14"/>
  <c r="AA395" i="14" s="1"/>
  <c r="Y394" i="14"/>
  <c r="AA394" i="14" s="1"/>
  <c r="Y393" i="14"/>
  <c r="AA393" i="14" s="1"/>
  <c r="Y392" i="14"/>
  <c r="AA392" i="14" s="1"/>
  <c r="Y391" i="14"/>
  <c r="AA391" i="14" s="1"/>
  <c r="Y390" i="14"/>
  <c r="AA390" i="14" s="1"/>
  <c r="Z404" i="14"/>
  <c r="W404" i="14"/>
  <c r="V404" i="14"/>
  <c r="U404" i="14"/>
  <c r="T404" i="14"/>
  <c r="S404" i="14"/>
  <c r="Y388" i="14"/>
  <c r="AA388" i="14" s="1"/>
  <c r="Y387" i="14"/>
  <c r="AA387" i="14" s="1"/>
  <c r="Y386" i="14"/>
  <c r="AA386" i="14" s="1"/>
  <c r="Y385" i="14"/>
  <c r="AA385" i="14" s="1"/>
  <c r="Y384" i="14"/>
  <c r="AA384" i="14" s="1"/>
  <c r="Y383" i="14"/>
  <c r="AA383" i="14" s="1"/>
  <c r="Y382" i="14"/>
  <c r="AA382" i="14" s="1"/>
  <c r="Y381" i="14"/>
  <c r="AA381" i="14" s="1"/>
  <c r="Y380" i="14"/>
  <c r="AA380" i="14" s="1"/>
  <c r="Y379" i="14"/>
  <c r="AA379" i="14" s="1"/>
  <c r="Y378" i="14"/>
  <c r="AA378" i="14" s="1"/>
  <c r="Y377" i="14"/>
  <c r="AA377" i="14" s="1"/>
  <c r="Y376" i="14"/>
  <c r="AA376" i="14" s="1"/>
  <c r="Y375" i="14"/>
  <c r="AA375" i="14" s="1"/>
  <c r="Y374" i="14"/>
  <c r="AA374" i="14" s="1"/>
  <c r="Y373" i="14"/>
  <c r="AA373" i="14" s="1"/>
  <c r="Y372" i="14"/>
  <c r="AA372" i="14" s="1"/>
  <c r="Z389" i="14"/>
  <c r="X389" i="14"/>
  <c r="W389" i="14"/>
  <c r="V389" i="14"/>
  <c r="U389" i="14"/>
  <c r="T389" i="14"/>
  <c r="S389" i="14"/>
  <c r="Y370" i="14"/>
  <c r="AA370" i="14" s="1"/>
  <c r="Y369" i="14"/>
  <c r="AA369" i="14" s="1"/>
  <c r="Y368" i="14"/>
  <c r="AA368" i="14" s="1"/>
  <c r="Y367" i="14"/>
  <c r="AA367" i="14" s="1"/>
  <c r="Y366" i="14"/>
  <c r="AA366" i="14" s="1"/>
  <c r="Y365" i="14"/>
  <c r="AA365" i="14" s="1"/>
  <c r="Y364" i="14"/>
  <c r="AA364" i="14" s="1"/>
  <c r="Y363" i="14"/>
  <c r="AA363" i="14" s="1"/>
  <c r="Y362" i="14"/>
  <c r="AA362" i="14" s="1"/>
  <c r="Y361" i="14"/>
  <c r="AA361" i="14" s="1"/>
  <c r="Y360" i="14"/>
  <c r="AA360" i="14" s="1"/>
  <c r="Y359" i="14"/>
  <c r="AA359" i="14" s="1"/>
  <c r="Y358" i="14"/>
  <c r="AA358" i="14" s="1"/>
  <c r="Y357" i="14"/>
  <c r="AA357" i="14" s="1"/>
  <c r="Y356" i="14"/>
  <c r="AA356" i="14" s="1"/>
  <c r="Y355" i="14"/>
  <c r="AA355" i="14" s="1"/>
  <c r="Z371" i="14"/>
  <c r="X371" i="14"/>
  <c r="W371" i="14"/>
  <c r="V371" i="14"/>
  <c r="U371" i="14"/>
  <c r="T371" i="14"/>
  <c r="S371" i="14"/>
  <c r="Y353" i="14"/>
  <c r="Y352" i="14"/>
  <c r="Y351" i="14"/>
  <c r="Y350" i="14"/>
  <c r="Y349" i="14"/>
  <c r="Y348" i="14"/>
  <c r="Y347" i="14"/>
  <c r="Y346" i="14"/>
  <c r="Y345" i="14"/>
  <c r="Y344" i="14"/>
  <c r="Y343" i="14"/>
  <c r="Y342" i="14"/>
  <c r="Y341" i="14"/>
  <c r="Y340" i="14"/>
  <c r="Y339" i="14"/>
  <c r="Y338" i="14"/>
  <c r="Y337" i="14"/>
  <c r="Y336" i="14"/>
  <c r="Y335" i="14"/>
  <c r="Y334" i="14"/>
  <c r="Y333" i="14"/>
  <c r="Y332" i="14"/>
  <c r="Y331" i="14"/>
  <c r="Z354" i="14"/>
  <c r="X354" i="14"/>
  <c r="W354" i="14"/>
  <c r="V354" i="14"/>
  <c r="U354" i="14"/>
  <c r="S354" i="14"/>
  <c r="Y322" i="14"/>
  <c r="AA322" i="14" s="1"/>
  <c r="Y320" i="14"/>
  <c r="AA320" i="14" s="1"/>
  <c r="X329" i="14"/>
  <c r="Y329" i="14" s="1"/>
  <c r="AA329" i="14" s="1"/>
  <c r="X328" i="14"/>
  <c r="Y328" i="14" s="1"/>
  <c r="AA328" i="14" s="1"/>
  <c r="X327" i="14"/>
  <c r="Y327" i="14" s="1"/>
  <c r="AA327" i="14" s="1"/>
  <c r="X326" i="14"/>
  <c r="Y326" i="14" s="1"/>
  <c r="AA326" i="14" s="1"/>
  <c r="X325" i="14"/>
  <c r="Y325" i="14" s="1"/>
  <c r="AA325" i="14" s="1"/>
  <c r="X324" i="14"/>
  <c r="Y324" i="14" s="1"/>
  <c r="AA324" i="14" s="1"/>
  <c r="X323" i="14"/>
  <c r="Y323" i="14" s="1"/>
  <c r="AA323" i="14" s="1"/>
  <c r="X322" i="14"/>
  <c r="X321" i="14"/>
  <c r="Y321" i="14" s="1"/>
  <c r="AA321" i="14" s="1"/>
  <c r="X320" i="14"/>
  <c r="X319" i="14"/>
  <c r="Y319" i="14" s="1"/>
  <c r="AA319" i="14" s="1"/>
  <c r="X318" i="14"/>
  <c r="Y318" i="14" s="1"/>
  <c r="AA318" i="14" s="1"/>
  <c r="X317" i="14"/>
  <c r="Y317" i="14" s="1"/>
  <c r="AA317" i="14" s="1"/>
  <c r="X316" i="14"/>
  <c r="Y316" i="14" s="1"/>
  <c r="AA316" i="14" s="1"/>
  <c r="X315" i="14"/>
  <c r="Y315" i="14" s="1"/>
  <c r="AA315" i="14" s="1"/>
  <c r="X314" i="14"/>
  <c r="Y314" i="14" s="1"/>
  <c r="AA314" i="14" s="1"/>
  <c r="X313" i="14"/>
  <c r="Y313" i="14" s="1"/>
  <c r="AA313" i="14" s="1"/>
  <c r="X312" i="14"/>
  <c r="Y312" i="14" s="1"/>
  <c r="AA312" i="14" s="1"/>
  <c r="X311" i="14"/>
  <c r="Y311" i="14" s="1"/>
  <c r="AA311" i="14" s="1"/>
  <c r="X310" i="14"/>
  <c r="Y310" i="14" s="1"/>
  <c r="AA310" i="14" s="1"/>
  <c r="X309" i="14"/>
  <c r="Y309" i="14" s="1"/>
  <c r="AA309" i="14" s="1"/>
  <c r="X308" i="14"/>
  <c r="Y308" i="14" s="1"/>
  <c r="AA308" i="14" s="1"/>
  <c r="X307" i="14"/>
  <c r="Y307" i="14" s="1"/>
  <c r="AA307" i="14" s="1"/>
  <c r="Z330" i="14"/>
  <c r="W330" i="14"/>
  <c r="V330" i="14"/>
  <c r="U330" i="14"/>
  <c r="T330" i="14"/>
  <c r="S330" i="14"/>
  <c r="X305" i="14"/>
  <c r="Y305" i="14" s="1"/>
  <c r="AA305" i="14" s="1"/>
  <c r="X304" i="14"/>
  <c r="Y304" i="14" s="1"/>
  <c r="AA304" i="14" s="1"/>
  <c r="X303" i="14"/>
  <c r="Y303" i="14" s="1"/>
  <c r="X302" i="14"/>
  <c r="Y302" i="14" s="1"/>
  <c r="AA302" i="14" s="1"/>
  <c r="X301" i="14"/>
  <c r="Y301" i="14" s="1"/>
  <c r="AA301" i="14" s="1"/>
  <c r="X300" i="14"/>
  <c r="Y300" i="14" s="1"/>
  <c r="AA300" i="14" s="1"/>
  <c r="X299" i="14"/>
  <c r="Y299" i="14" s="1"/>
  <c r="AA299" i="14" s="1"/>
  <c r="X298" i="14"/>
  <c r="Y298" i="14" s="1"/>
  <c r="AA298" i="14" s="1"/>
  <c r="X297" i="14"/>
  <c r="Y297" i="14" s="1"/>
  <c r="AA297" i="14" s="1"/>
  <c r="X296" i="14"/>
  <c r="Y296" i="14" s="1"/>
  <c r="AA296" i="14" s="1"/>
  <c r="X295" i="14"/>
  <c r="Y295" i="14" s="1"/>
  <c r="AA295" i="14" s="1"/>
  <c r="X294" i="14"/>
  <c r="Y294" i="14" s="1"/>
  <c r="AA294" i="14" s="1"/>
  <c r="X293" i="14"/>
  <c r="Y293" i="14" s="1"/>
  <c r="AA293" i="14" s="1"/>
  <c r="X292" i="14"/>
  <c r="Y292" i="14" s="1"/>
  <c r="AA292" i="14" s="1"/>
  <c r="X291" i="14"/>
  <c r="Y291" i="14" s="1"/>
  <c r="AA291" i="14" s="1"/>
  <c r="X290" i="14"/>
  <c r="X289" i="14"/>
  <c r="Y289" i="14" s="1"/>
  <c r="AA289" i="14" s="1"/>
  <c r="Z306" i="14"/>
  <c r="W306" i="14"/>
  <c r="V306" i="14"/>
  <c r="U306" i="14"/>
  <c r="T306" i="14"/>
  <c r="S306" i="14"/>
  <c r="Y287" i="14"/>
  <c r="Y286" i="14"/>
  <c r="AA286" i="14" s="1"/>
  <c r="Y285" i="14"/>
  <c r="Y284" i="14"/>
  <c r="Y283" i="14"/>
  <c r="Y282" i="14"/>
  <c r="Y281" i="14"/>
  <c r="Y280" i="14"/>
  <c r="Y279" i="14"/>
  <c r="Y278" i="14"/>
  <c r="Y277" i="14"/>
  <c r="Y276" i="14"/>
  <c r="Y275" i="14"/>
  <c r="Y274" i="14"/>
  <c r="Y273" i="14"/>
  <c r="Y272" i="14"/>
  <c r="Y271" i="14"/>
  <c r="Y270" i="14"/>
  <c r="Y269" i="14"/>
  <c r="Y268" i="14"/>
  <c r="Y267" i="14"/>
  <c r="Y266" i="14"/>
  <c r="Y265" i="14"/>
  <c r="Y264" i="14"/>
  <c r="Y263" i="14"/>
  <c r="Y262" i="14"/>
  <c r="Y261" i="14"/>
  <c r="Y260" i="14"/>
  <c r="Y259" i="14"/>
  <c r="Y258" i="14"/>
  <c r="Y257" i="14"/>
  <c r="Y256" i="14"/>
  <c r="Y255" i="14"/>
  <c r="Z288" i="14"/>
  <c r="X288" i="14"/>
  <c r="W288" i="14"/>
  <c r="V288" i="14"/>
  <c r="U288" i="14"/>
  <c r="S288" i="14"/>
  <c r="Y253" i="14"/>
  <c r="Y252" i="14"/>
  <c r="Y251" i="14"/>
  <c r="Y250" i="14"/>
  <c r="Y249" i="14"/>
  <c r="Y248" i="14"/>
  <c r="Y247" i="14"/>
  <c r="Y246" i="14"/>
  <c r="Y245" i="14"/>
  <c r="Y244" i="14"/>
  <c r="Y243" i="14"/>
  <c r="Y242" i="14"/>
  <c r="Y241" i="14"/>
  <c r="Y240" i="14"/>
  <c r="Y239" i="14"/>
  <c r="Y238" i="14"/>
  <c r="Y237" i="14"/>
  <c r="Y236" i="14"/>
  <c r="Y235" i="14"/>
  <c r="Y234" i="14"/>
  <c r="Y233" i="14"/>
  <c r="Y232" i="14"/>
  <c r="Y231" i="14"/>
  <c r="Y230" i="14"/>
  <c r="Y229" i="14"/>
  <c r="Y228" i="14"/>
  <c r="Y227" i="14"/>
  <c r="Y226" i="14"/>
  <c r="Y225" i="14"/>
  <c r="Y224" i="14"/>
  <c r="Z254" i="14"/>
  <c r="X254" i="14"/>
  <c r="W254" i="14"/>
  <c r="V254" i="14"/>
  <c r="U254" i="14"/>
  <c r="S254" i="14"/>
  <c r="Y220" i="14"/>
  <c r="Y212" i="14"/>
  <c r="X222" i="14"/>
  <c r="Y222" i="14" s="1"/>
  <c r="X221" i="14"/>
  <c r="Y221" i="14" s="1"/>
  <c r="X220" i="14"/>
  <c r="X219" i="14"/>
  <c r="Y219" i="14" s="1"/>
  <c r="X218" i="14"/>
  <c r="Y218" i="14" s="1"/>
  <c r="X217" i="14"/>
  <c r="Y217" i="14" s="1"/>
  <c r="X216" i="14"/>
  <c r="Y216" i="14" s="1"/>
  <c r="X215" i="14"/>
  <c r="Y215" i="14" s="1"/>
  <c r="X214" i="14"/>
  <c r="Y214" i="14" s="1"/>
  <c r="X213" i="14"/>
  <c r="Y213" i="14" s="1"/>
  <c r="X212" i="14"/>
  <c r="X211" i="14"/>
  <c r="Y211" i="14" s="1"/>
  <c r="X210" i="14"/>
  <c r="Y210" i="14" s="1"/>
  <c r="X209" i="14"/>
  <c r="Y209" i="14" s="1"/>
  <c r="X208" i="14"/>
  <c r="Y208" i="14" s="1"/>
  <c r="X207" i="14"/>
  <c r="X206" i="14"/>
  <c r="Y206" i="14" s="1"/>
  <c r="X205" i="14"/>
  <c r="Y205" i="14" s="1"/>
  <c r="Z223" i="14"/>
  <c r="W223" i="14"/>
  <c r="V223" i="14"/>
  <c r="U223" i="14"/>
  <c r="S223" i="14"/>
  <c r="Y203" i="14"/>
  <c r="Y202" i="14"/>
  <c r="Y201" i="14"/>
  <c r="Y200" i="14"/>
  <c r="Y199" i="14"/>
  <c r="Y198" i="14"/>
  <c r="Y197" i="14"/>
  <c r="Y196" i="14"/>
  <c r="Y195" i="14"/>
  <c r="Y194" i="14"/>
  <c r="Y193" i="14"/>
  <c r="Y192" i="14"/>
  <c r="Y191" i="14"/>
  <c r="Y190" i="14"/>
  <c r="Y189" i="14"/>
  <c r="Y188" i="14"/>
  <c r="Y187" i="14"/>
  <c r="Y186" i="14"/>
  <c r="Y185" i="14"/>
  <c r="Y184" i="14"/>
  <c r="Z204" i="14"/>
  <c r="X204" i="14"/>
  <c r="W204" i="14"/>
  <c r="V204" i="14"/>
  <c r="U204" i="14"/>
  <c r="S204" i="14"/>
  <c r="Y161" i="14"/>
  <c r="AA161" i="14" s="1"/>
  <c r="X182" i="14"/>
  <c r="Y182" i="14" s="1"/>
  <c r="AA182" i="14" s="1"/>
  <c r="X181" i="14"/>
  <c r="Y181" i="14" s="1"/>
  <c r="AA181" i="14" s="1"/>
  <c r="X180" i="14"/>
  <c r="Y180" i="14" s="1"/>
  <c r="AA180" i="14" s="1"/>
  <c r="X179" i="14"/>
  <c r="Y179" i="14" s="1"/>
  <c r="AA179" i="14" s="1"/>
  <c r="X178" i="14"/>
  <c r="Y178" i="14" s="1"/>
  <c r="AA178" i="14" s="1"/>
  <c r="X177" i="14"/>
  <c r="Y177" i="14" s="1"/>
  <c r="AA177" i="14" s="1"/>
  <c r="X176" i="14"/>
  <c r="Y176" i="14" s="1"/>
  <c r="AA176" i="14" s="1"/>
  <c r="X175" i="14"/>
  <c r="Y175" i="14" s="1"/>
  <c r="AA175" i="14" s="1"/>
  <c r="X174" i="14"/>
  <c r="Y174" i="14" s="1"/>
  <c r="AA174" i="14" s="1"/>
  <c r="X173" i="14"/>
  <c r="Y173" i="14" s="1"/>
  <c r="AA173" i="14" s="1"/>
  <c r="X172" i="14"/>
  <c r="Y172" i="14" s="1"/>
  <c r="AA172" i="14" s="1"/>
  <c r="X171" i="14"/>
  <c r="Y171" i="14" s="1"/>
  <c r="AA171" i="14" s="1"/>
  <c r="X170" i="14"/>
  <c r="Y170" i="14" s="1"/>
  <c r="AA170" i="14" s="1"/>
  <c r="X169" i="14"/>
  <c r="Y169" i="14" s="1"/>
  <c r="AA169" i="14" s="1"/>
  <c r="X168" i="14"/>
  <c r="Y168" i="14" s="1"/>
  <c r="AA168" i="14" s="1"/>
  <c r="X167" i="14"/>
  <c r="Y167" i="14" s="1"/>
  <c r="AA167" i="14" s="1"/>
  <c r="X166" i="14"/>
  <c r="Y166" i="14" s="1"/>
  <c r="AA166" i="14" s="1"/>
  <c r="X165" i="14"/>
  <c r="Y165" i="14" s="1"/>
  <c r="AA165" i="14" s="1"/>
  <c r="X164" i="14"/>
  <c r="Y164" i="14" s="1"/>
  <c r="AA164" i="14" s="1"/>
  <c r="X163" i="14"/>
  <c r="Y163" i="14" s="1"/>
  <c r="AA163" i="14" s="1"/>
  <c r="X162" i="14"/>
  <c r="Y162" i="14" s="1"/>
  <c r="AA162" i="14" s="1"/>
  <c r="X161" i="14"/>
  <c r="X160" i="14"/>
  <c r="Y160" i="14" s="1"/>
  <c r="AA160" i="14" s="1"/>
  <c r="X159" i="14"/>
  <c r="Y159" i="14" s="1"/>
  <c r="AA159" i="14" s="1"/>
  <c r="X158" i="14"/>
  <c r="Y158" i="14" s="1"/>
  <c r="AA158" i="14" s="1"/>
  <c r="Z183" i="14"/>
  <c r="W183" i="14"/>
  <c r="V183" i="14"/>
  <c r="U183" i="14"/>
  <c r="T183" i="14"/>
  <c r="S183" i="14"/>
  <c r="Z157" i="14"/>
  <c r="Y156" i="14"/>
  <c r="Y155" i="14"/>
  <c r="Y154" i="14"/>
  <c r="Y153" i="14"/>
  <c r="Y152" i="14"/>
  <c r="Y151" i="14"/>
  <c r="Y150" i="14"/>
  <c r="Y149" i="14"/>
  <c r="Y148" i="14"/>
  <c r="Y147" i="14"/>
  <c r="Y146" i="14"/>
  <c r="Y145" i="14"/>
  <c r="Y144" i="14"/>
  <c r="V157" i="14"/>
  <c r="X157" i="14"/>
  <c r="W157" i="14"/>
  <c r="U157" i="14"/>
  <c r="S157" i="14"/>
  <c r="Y142" i="14"/>
  <c r="AA142" i="14" s="1"/>
  <c r="Y141" i="14"/>
  <c r="AA141" i="14" s="1"/>
  <c r="Y140" i="14"/>
  <c r="AA140" i="14" s="1"/>
  <c r="Y139" i="14"/>
  <c r="AA139" i="14" s="1"/>
  <c r="Y138" i="14"/>
  <c r="AA138" i="14" s="1"/>
  <c r="Y137" i="14"/>
  <c r="AA137" i="14" s="1"/>
  <c r="Y136" i="14"/>
  <c r="AA136" i="14" s="1"/>
  <c r="Y135" i="14"/>
  <c r="AA135" i="14" s="1"/>
  <c r="Y134" i="14"/>
  <c r="AA134" i="14" s="1"/>
  <c r="Y133" i="14"/>
  <c r="AA133" i="14" s="1"/>
  <c r="Y132" i="14"/>
  <c r="AA132" i="14" s="1"/>
  <c r="Y131" i="14"/>
  <c r="AA131" i="14" s="1"/>
  <c r="Y130" i="14"/>
  <c r="AA130" i="14" s="1"/>
  <c r="Y129" i="14"/>
  <c r="AA129" i="14" s="1"/>
  <c r="Y128" i="14"/>
  <c r="Y127" i="14"/>
  <c r="AA127" i="14" s="1"/>
  <c r="Y126" i="14"/>
  <c r="AA126" i="14" s="1"/>
  <c r="Y125" i="14"/>
  <c r="AA125" i="14" s="1"/>
  <c r="Y124" i="14"/>
  <c r="AA124" i="14" s="1"/>
  <c r="Y123" i="14"/>
  <c r="AA123" i="14" s="1"/>
  <c r="Z143" i="14"/>
  <c r="X143" i="14"/>
  <c r="W143" i="14"/>
  <c r="V143" i="14"/>
  <c r="U143" i="14"/>
  <c r="T143" i="14"/>
  <c r="S143" i="14"/>
  <c r="Z122" i="14"/>
  <c r="X121" i="14"/>
  <c r="Y121" i="14" s="1"/>
  <c r="AA121" i="14" s="1"/>
  <c r="X120" i="14"/>
  <c r="Y120" i="14" s="1"/>
  <c r="AA120" i="14" s="1"/>
  <c r="X119" i="14"/>
  <c r="Y119" i="14" s="1"/>
  <c r="AA119" i="14" s="1"/>
  <c r="X118" i="14"/>
  <c r="Y118" i="14" s="1"/>
  <c r="AA118" i="14" s="1"/>
  <c r="X117" i="14"/>
  <c r="Y117" i="14" s="1"/>
  <c r="AA117" i="14" s="1"/>
  <c r="X116" i="14"/>
  <c r="Y116" i="14" s="1"/>
  <c r="AA116" i="14" s="1"/>
  <c r="X115" i="14"/>
  <c r="Y115" i="14" s="1"/>
  <c r="AA115" i="14" s="1"/>
  <c r="X114" i="14"/>
  <c r="Y114" i="14" s="1"/>
  <c r="AA114" i="14" s="1"/>
  <c r="X113" i="14"/>
  <c r="Y113" i="14" s="1"/>
  <c r="AA113" i="14" s="1"/>
  <c r="X112" i="14"/>
  <c r="Y112" i="14" s="1"/>
  <c r="AA112" i="14" s="1"/>
  <c r="X111" i="14"/>
  <c r="Y111" i="14" s="1"/>
  <c r="AA111" i="14" s="1"/>
  <c r="X110" i="14"/>
  <c r="Y110" i="14" s="1"/>
  <c r="AA110" i="14" s="1"/>
  <c r="X109" i="14"/>
  <c r="Y109" i="14" s="1"/>
  <c r="AA109" i="14" s="1"/>
  <c r="X108" i="14"/>
  <c r="Y108" i="14" s="1"/>
  <c r="AA108" i="14" s="1"/>
  <c r="X107" i="14"/>
  <c r="Y107" i="14" s="1"/>
  <c r="AA107" i="14" s="1"/>
  <c r="X106" i="14"/>
  <c r="W122" i="14"/>
  <c r="V122" i="14"/>
  <c r="U122" i="14"/>
  <c r="T122" i="14"/>
  <c r="S122" i="14"/>
  <c r="X104" i="14"/>
  <c r="Y104" i="14" s="1"/>
  <c r="X103" i="14"/>
  <c r="Y103" i="14" s="1"/>
  <c r="X102" i="14"/>
  <c r="Y102" i="14" s="1"/>
  <c r="X101" i="14"/>
  <c r="Y101" i="14" s="1"/>
  <c r="X100" i="14"/>
  <c r="Y100" i="14" s="1"/>
  <c r="X99" i="14"/>
  <c r="Y99" i="14" s="1"/>
  <c r="X98" i="14"/>
  <c r="Y98" i="14" s="1"/>
  <c r="X97" i="14"/>
  <c r="Y97" i="14" s="1"/>
  <c r="X96" i="14"/>
  <c r="Y96" i="14" s="1"/>
  <c r="X95" i="14"/>
  <c r="Y95" i="14" s="1"/>
  <c r="X94" i="14"/>
  <c r="Y94" i="14" s="1"/>
  <c r="X93" i="14"/>
  <c r="Y93" i="14" s="1"/>
  <c r="X92" i="14"/>
  <c r="Y92" i="14" s="1"/>
  <c r="X91" i="14"/>
  <c r="Y91" i="14" s="1"/>
  <c r="X90" i="14"/>
  <c r="Y90" i="14" s="1"/>
  <c r="X89" i="14"/>
  <c r="Y89" i="14" s="1"/>
  <c r="X88" i="14"/>
  <c r="Y88" i="14" s="1"/>
  <c r="X87" i="14"/>
  <c r="Y87" i="14" s="1"/>
  <c r="X86" i="14"/>
  <c r="Y86" i="14" s="1"/>
  <c r="X85" i="14"/>
  <c r="X84" i="14"/>
  <c r="Y84" i="14" s="1"/>
  <c r="Z105" i="14"/>
  <c r="W105" i="14"/>
  <c r="V105" i="14"/>
  <c r="U105" i="14"/>
  <c r="S105" i="14"/>
  <c r="Y81" i="14"/>
  <c r="AA81" i="14" s="1"/>
  <c r="Y73" i="14"/>
  <c r="AA73" i="14" s="1"/>
  <c r="X82" i="14"/>
  <c r="Y82" i="14" s="1"/>
  <c r="AA82" i="14" s="1"/>
  <c r="X81" i="14"/>
  <c r="X80" i="14"/>
  <c r="Y80" i="14" s="1"/>
  <c r="AA80" i="14" s="1"/>
  <c r="X79" i="14"/>
  <c r="Y79" i="14" s="1"/>
  <c r="AA79" i="14" s="1"/>
  <c r="X78" i="14"/>
  <c r="Y78" i="14" s="1"/>
  <c r="AA78" i="14" s="1"/>
  <c r="X77" i="14"/>
  <c r="Y77" i="14" s="1"/>
  <c r="AA77" i="14" s="1"/>
  <c r="X76" i="14"/>
  <c r="Y76" i="14" s="1"/>
  <c r="AA76" i="14" s="1"/>
  <c r="X75" i="14"/>
  <c r="Y75" i="14" s="1"/>
  <c r="AA75" i="14" s="1"/>
  <c r="X74" i="14"/>
  <c r="Y74" i="14" s="1"/>
  <c r="AA74" i="14" s="1"/>
  <c r="X73" i="14"/>
  <c r="X72" i="14"/>
  <c r="Y72" i="14" s="1"/>
  <c r="AA72" i="14" s="1"/>
  <c r="X71" i="14"/>
  <c r="Y71" i="14" s="1"/>
  <c r="AA71" i="14" s="1"/>
  <c r="X70" i="14"/>
  <c r="Y70" i="14" s="1"/>
  <c r="AA70" i="14" s="1"/>
  <c r="X69" i="14"/>
  <c r="Y69" i="14" s="1"/>
  <c r="AA69" i="14" s="1"/>
  <c r="X68" i="14"/>
  <c r="Y68" i="14" s="1"/>
  <c r="AA68" i="14" s="1"/>
  <c r="X67" i="14"/>
  <c r="Y67" i="14" s="1"/>
  <c r="AA67" i="14" s="1"/>
  <c r="X66" i="14"/>
  <c r="Y66" i="14" s="1"/>
  <c r="AA66" i="14" s="1"/>
  <c r="X65" i="14"/>
  <c r="Y65" i="14" s="1"/>
  <c r="AA65" i="14" s="1"/>
  <c r="X64" i="14"/>
  <c r="Y64" i="14" s="1"/>
  <c r="AA64" i="14" s="1"/>
  <c r="X63" i="14"/>
  <c r="Y63" i="14" s="1"/>
  <c r="AA63" i="14" s="1"/>
  <c r="X62" i="14"/>
  <c r="Y62" i="14" s="1"/>
  <c r="AA62" i="14" s="1"/>
  <c r="Z83" i="14"/>
  <c r="W83" i="14"/>
  <c r="V83" i="14"/>
  <c r="U83" i="14"/>
  <c r="T83" i="14"/>
  <c r="S83" i="14"/>
  <c r="AA60" i="14"/>
  <c r="AA44" i="14"/>
  <c r="AA28" i="14"/>
  <c r="Y60" i="14"/>
  <c r="Y59" i="14"/>
  <c r="AA59" i="14" s="1"/>
  <c r="Y58" i="14"/>
  <c r="AA58" i="14" s="1"/>
  <c r="Y57" i="14"/>
  <c r="AA57" i="14" s="1"/>
  <c r="Y56" i="14"/>
  <c r="AA56" i="14" s="1"/>
  <c r="Y55" i="14"/>
  <c r="AA55" i="14" s="1"/>
  <c r="Y54" i="14"/>
  <c r="AA54" i="14" s="1"/>
  <c r="Y53" i="14"/>
  <c r="AA53" i="14" s="1"/>
  <c r="Y52" i="14"/>
  <c r="AA52" i="14" s="1"/>
  <c r="Y51" i="14"/>
  <c r="AA51" i="14" s="1"/>
  <c r="Y50" i="14"/>
  <c r="AA50" i="14" s="1"/>
  <c r="Y49" i="14"/>
  <c r="AA49" i="14" s="1"/>
  <c r="Y48" i="14"/>
  <c r="AA48" i="14" s="1"/>
  <c r="Y47" i="14"/>
  <c r="AA47" i="14" s="1"/>
  <c r="Y46" i="14"/>
  <c r="AA46" i="14" s="1"/>
  <c r="Y45" i="14"/>
  <c r="AA45" i="14" s="1"/>
  <c r="Y44" i="14"/>
  <c r="Y43" i="14"/>
  <c r="AA43" i="14" s="1"/>
  <c r="Y42" i="14"/>
  <c r="AA42" i="14" s="1"/>
  <c r="Y41" i="14"/>
  <c r="AA41" i="14" s="1"/>
  <c r="Y40" i="14"/>
  <c r="AA40" i="14" s="1"/>
  <c r="Y39" i="14"/>
  <c r="AA39" i="14" s="1"/>
  <c r="Y38" i="14"/>
  <c r="AA38" i="14" s="1"/>
  <c r="Y37" i="14"/>
  <c r="AA37" i="14" s="1"/>
  <c r="Y36" i="14"/>
  <c r="AA36" i="14" s="1"/>
  <c r="Y35" i="14"/>
  <c r="AA35" i="14" s="1"/>
  <c r="Y34" i="14"/>
  <c r="AA34" i="14" s="1"/>
  <c r="Y33" i="14"/>
  <c r="AA33" i="14" s="1"/>
  <c r="Y32" i="14"/>
  <c r="AA32" i="14" s="1"/>
  <c r="Y31" i="14"/>
  <c r="AA31" i="14" s="1"/>
  <c r="Y30" i="14"/>
  <c r="AA30" i="14" s="1"/>
  <c r="Y29" i="14"/>
  <c r="AA29" i="14" s="1"/>
  <c r="Y28" i="14"/>
  <c r="Y27" i="14"/>
  <c r="Y25" i="14"/>
  <c r="AA25" i="14" s="1"/>
  <c r="Y24" i="14"/>
  <c r="AA24" i="14" s="1"/>
  <c r="Y23" i="14"/>
  <c r="Y22" i="14"/>
  <c r="Y21" i="14"/>
  <c r="Y20" i="14"/>
  <c r="AA20" i="14" s="1"/>
  <c r="Y19" i="14"/>
  <c r="AA19" i="14" s="1"/>
  <c r="Y18" i="14"/>
  <c r="Y17" i="14"/>
  <c r="AA17" i="14" s="1"/>
  <c r="Y16" i="14"/>
  <c r="AA16" i="14" s="1"/>
  <c r="Y15" i="14"/>
  <c r="Y14" i="14"/>
  <c r="Y13" i="14"/>
  <c r="Y12" i="14"/>
  <c r="AA12" i="14" s="1"/>
  <c r="Y11" i="14"/>
  <c r="AA11" i="14" s="1"/>
  <c r="Y10" i="14"/>
  <c r="Y9" i="14"/>
  <c r="Y8" i="14"/>
  <c r="AA8" i="14" s="1"/>
  <c r="Y7" i="14"/>
  <c r="Z61" i="14"/>
  <c r="X61" i="14"/>
  <c r="W61" i="14"/>
  <c r="V61" i="14"/>
  <c r="U61" i="14"/>
  <c r="T61" i="14"/>
  <c r="Z26" i="14"/>
  <c r="W26" i="14"/>
  <c r="Y26" i="14" s="1"/>
  <c r="V26" i="14"/>
  <c r="U26" i="14"/>
  <c r="S26" i="14"/>
  <c r="K412" i="14"/>
  <c r="K411" i="14"/>
  <c r="K410" i="14"/>
  <c r="K409" i="14"/>
  <c r="K408" i="14"/>
  <c r="K407" i="14"/>
  <c r="K406" i="14"/>
  <c r="K405" i="14"/>
  <c r="K404" i="14"/>
  <c r="K403" i="14"/>
  <c r="K402" i="14"/>
  <c r="K401" i="14"/>
  <c r="K400" i="14"/>
  <c r="K399" i="14"/>
  <c r="K398" i="14"/>
  <c r="K397" i="14"/>
  <c r="K396" i="14"/>
  <c r="K395" i="14"/>
  <c r="K394" i="14"/>
  <c r="K393" i="14"/>
  <c r="K392" i="14"/>
  <c r="K391" i="14"/>
  <c r="K390" i="14"/>
  <c r="K389" i="14"/>
  <c r="K388" i="14"/>
  <c r="L413" i="14"/>
  <c r="J413" i="14"/>
  <c r="I413" i="14"/>
  <c r="H413" i="14"/>
  <c r="G413" i="14"/>
  <c r="E413" i="14"/>
  <c r="S61" i="14"/>
  <c r="K386" i="14"/>
  <c r="M386" i="14" s="1"/>
  <c r="K385" i="14"/>
  <c r="K384" i="14"/>
  <c r="M384" i="14" s="1"/>
  <c r="K383" i="14"/>
  <c r="K382" i="14"/>
  <c r="K381" i="14"/>
  <c r="M381" i="14" s="1"/>
  <c r="K380" i="14"/>
  <c r="K379" i="14"/>
  <c r="M379" i="14" s="1"/>
  <c r="K378" i="14"/>
  <c r="M378" i="14" s="1"/>
  <c r="K377" i="14"/>
  <c r="M377" i="14" s="1"/>
  <c r="K376" i="14"/>
  <c r="M376" i="14" s="1"/>
  <c r="K375" i="14"/>
  <c r="M375" i="14" s="1"/>
  <c r="K374" i="14"/>
  <c r="M374" i="14" s="1"/>
  <c r="K373" i="14"/>
  <c r="M373" i="14" s="1"/>
  <c r="K372" i="14"/>
  <c r="M372" i="14" s="1"/>
  <c r="K371" i="14"/>
  <c r="M371" i="14" s="1"/>
  <c r="K370" i="14"/>
  <c r="M370" i="14" s="1"/>
  <c r="K369" i="14"/>
  <c r="K368" i="14"/>
  <c r="M368" i="14" s="1"/>
  <c r="K367" i="14"/>
  <c r="M367" i="14" s="1"/>
  <c r="K366" i="14"/>
  <c r="M366" i="14" s="1"/>
  <c r="K365" i="14"/>
  <c r="M365" i="14" s="1"/>
  <c r="K364" i="14"/>
  <c r="K362" i="14"/>
  <c r="M362" i="14" s="1"/>
  <c r="K361" i="14"/>
  <c r="M361" i="14" s="1"/>
  <c r="K360" i="14"/>
  <c r="M360" i="14" s="1"/>
  <c r="K359" i="14"/>
  <c r="M359" i="14" s="1"/>
  <c r="K358" i="14"/>
  <c r="M358" i="14" s="1"/>
  <c r="K357" i="14"/>
  <c r="M357" i="14" s="1"/>
  <c r="K356" i="14"/>
  <c r="M356" i="14" s="1"/>
  <c r="K355" i="14"/>
  <c r="M355" i="14" s="1"/>
  <c r="K354" i="14"/>
  <c r="M354" i="14" s="1"/>
  <c r="K353" i="14"/>
  <c r="M353" i="14" s="1"/>
  <c r="K352" i="14"/>
  <c r="M352" i="14" s="1"/>
  <c r="K351" i="14"/>
  <c r="M351" i="14" s="1"/>
  <c r="K350" i="14"/>
  <c r="M350" i="14" s="1"/>
  <c r="K349" i="14"/>
  <c r="M349" i="14" s="1"/>
  <c r="K348" i="14"/>
  <c r="K347" i="14"/>
  <c r="M347" i="14" s="1"/>
  <c r="K346" i="14"/>
  <c r="M346" i="14" s="1"/>
  <c r="K345" i="14"/>
  <c r="M345" i="14" s="1"/>
  <c r="K344" i="14"/>
  <c r="M344" i="14" s="1"/>
  <c r="K343" i="14"/>
  <c r="M343" i="14" s="1"/>
  <c r="K342" i="14"/>
  <c r="M342" i="14" s="1"/>
  <c r="K341" i="14"/>
  <c r="M341" i="14" s="1"/>
  <c r="K340" i="14"/>
  <c r="K339" i="14"/>
  <c r="M339" i="14" s="1"/>
  <c r="K338" i="14"/>
  <c r="M338" i="14" s="1"/>
  <c r="K337" i="14"/>
  <c r="M337" i="14" s="1"/>
  <c r="K336" i="14"/>
  <c r="M336" i="14" s="1"/>
  <c r="J334" i="14"/>
  <c r="J333" i="14"/>
  <c r="J332" i="14"/>
  <c r="J331" i="14"/>
  <c r="J330" i="14"/>
  <c r="J329" i="14"/>
  <c r="J328" i="14"/>
  <c r="J327" i="14"/>
  <c r="J326" i="14"/>
  <c r="J325" i="14"/>
  <c r="J324" i="14"/>
  <c r="J323" i="14"/>
  <c r="J322" i="14"/>
  <c r="J321" i="14"/>
  <c r="J320" i="14"/>
  <c r="J319" i="14"/>
  <c r="J318" i="14"/>
  <c r="J317" i="14"/>
  <c r="J316" i="14"/>
  <c r="J315" i="14"/>
  <c r="J314" i="14"/>
  <c r="J313" i="14"/>
  <c r="J312" i="14"/>
  <c r="J311" i="14"/>
  <c r="J310" i="14"/>
  <c r="J309" i="14"/>
  <c r="J308" i="14"/>
  <c r="K306" i="14"/>
  <c r="K305" i="14"/>
  <c r="K304" i="14"/>
  <c r="M304" i="14" s="1"/>
  <c r="K303" i="14"/>
  <c r="K302" i="14"/>
  <c r="M302" i="14" s="1"/>
  <c r="K301" i="14"/>
  <c r="M301" i="14" s="1"/>
  <c r="K300" i="14"/>
  <c r="M300" i="14" s="1"/>
  <c r="K299" i="14"/>
  <c r="K298" i="14"/>
  <c r="K297" i="14"/>
  <c r="K296" i="14"/>
  <c r="M296" i="14" s="1"/>
  <c r="K294" i="14"/>
  <c r="K293" i="14"/>
  <c r="M293" i="14" s="1"/>
  <c r="K292" i="14"/>
  <c r="M292" i="14" s="1"/>
  <c r="K291" i="14"/>
  <c r="M291" i="14" s="1"/>
  <c r="K290" i="14"/>
  <c r="K289" i="14"/>
  <c r="K288" i="14"/>
  <c r="K287" i="14"/>
  <c r="M287" i="14" s="1"/>
  <c r="K286" i="14"/>
  <c r="M286" i="14" s="1"/>
  <c r="K285" i="14"/>
  <c r="K284" i="14"/>
  <c r="M284" i="14" s="1"/>
  <c r="K283" i="14"/>
  <c r="M283" i="14" s="1"/>
  <c r="K282" i="14"/>
  <c r="M282" i="14" s="1"/>
  <c r="K281" i="14"/>
  <c r="K280" i="14"/>
  <c r="M280" i="14" s="1"/>
  <c r="K279" i="14"/>
  <c r="M279" i="14" s="1"/>
  <c r="K278" i="14"/>
  <c r="K276" i="14"/>
  <c r="M276" i="14" s="1"/>
  <c r="K275" i="14"/>
  <c r="M275" i="14" s="1"/>
  <c r="K274" i="14"/>
  <c r="M274" i="14" s="1"/>
  <c r="K273" i="14"/>
  <c r="M273" i="14" s="1"/>
  <c r="K272" i="14"/>
  <c r="M272" i="14" s="1"/>
  <c r="K271" i="14"/>
  <c r="M271" i="14" s="1"/>
  <c r="K270" i="14"/>
  <c r="M270" i="14" s="1"/>
  <c r="K269" i="14"/>
  <c r="M269" i="14" s="1"/>
  <c r="K268" i="14"/>
  <c r="M268" i="14" s="1"/>
  <c r="K267" i="14"/>
  <c r="M267" i="14" s="1"/>
  <c r="K266" i="14"/>
  <c r="M266" i="14" s="1"/>
  <c r="K265" i="14"/>
  <c r="M265" i="14" s="1"/>
  <c r="K264" i="14"/>
  <c r="M264" i="14" s="1"/>
  <c r="K263" i="14"/>
  <c r="M263" i="14" s="1"/>
  <c r="K262" i="14"/>
  <c r="M262" i="14" s="1"/>
  <c r="K261" i="14"/>
  <c r="K240" i="14"/>
  <c r="K239" i="14"/>
  <c r="K238" i="14"/>
  <c r="M238" i="14" s="1"/>
  <c r="K237" i="14"/>
  <c r="K236" i="14"/>
  <c r="K235" i="14"/>
  <c r="K234" i="14"/>
  <c r="K233" i="14"/>
  <c r="M233" i="14" s="1"/>
  <c r="K232" i="14"/>
  <c r="K231" i="14"/>
  <c r="K230" i="14"/>
  <c r="K229" i="14"/>
  <c r="K228" i="14"/>
  <c r="M228" i="14" s="1"/>
  <c r="K181" i="14"/>
  <c r="K180" i="14"/>
  <c r="M180" i="14" s="1"/>
  <c r="K179" i="14"/>
  <c r="K178" i="14"/>
  <c r="M178" i="14" s="1"/>
  <c r="K177" i="14"/>
  <c r="M177" i="14" s="1"/>
  <c r="K176" i="14"/>
  <c r="M176" i="14" s="1"/>
  <c r="K175" i="14"/>
  <c r="M175" i="14" s="1"/>
  <c r="K174" i="14"/>
  <c r="M174" i="14" s="1"/>
  <c r="K173" i="14"/>
  <c r="K172" i="14"/>
  <c r="M172" i="14" s="1"/>
  <c r="K171" i="14"/>
  <c r="M171" i="14" s="1"/>
  <c r="K170" i="14"/>
  <c r="K169" i="14"/>
  <c r="M169" i="14" s="1"/>
  <c r="K168" i="14"/>
  <c r="M168" i="14" s="1"/>
  <c r="K167" i="14"/>
  <c r="M167" i="14" s="1"/>
  <c r="K166" i="14"/>
  <c r="M166" i="14" s="1"/>
  <c r="K165" i="14"/>
  <c r="M165" i="14" s="1"/>
  <c r="K164" i="14"/>
  <c r="M164" i="14" s="1"/>
  <c r="K163" i="14"/>
  <c r="K162" i="14"/>
  <c r="K161" i="14"/>
  <c r="M161" i="14" s="1"/>
  <c r="K160" i="14"/>
  <c r="M160" i="14" s="1"/>
  <c r="K159" i="14"/>
  <c r="M159" i="14" s="1"/>
  <c r="K158" i="14"/>
  <c r="M158" i="14" s="1"/>
  <c r="K157" i="14"/>
  <c r="K156" i="14"/>
  <c r="M156" i="14" s="1"/>
  <c r="K155" i="14"/>
  <c r="M155" i="14" s="1"/>
  <c r="K120" i="14"/>
  <c r="M120" i="14" s="1"/>
  <c r="K119" i="14"/>
  <c r="M119" i="14" s="1"/>
  <c r="K118" i="14"/>
  <c r="M118" i="14" s="1"/>
  <c r="K117" i="14"/>
  <c r="M117" i="14" s="1"/>
  <c r="K116" i="14"/>
  <c r="K115" i="14"/>
  <c r="M115" i="14" s="1"/>
  <c r="K114" i="14"/>
  <c r="K113" i="14"/>
  <c r="M113" i="14" s="1"/>
  <c r="K112" i="14"/>
  <c r="K111" i="14"/>
  <c r="M111" i="14" s="1"/>
  <c r="K110" i="14"/>
  <c r="K109" i="14"/>
  <c r="M109" i="14" s="1"/>
  <c r="K108" i="14"/>
  <c r="K107" i="14"/>
  <c r="M107" i="14" s="1"/>
  <c r="K106" i="14"/>
  <c r="K105" i="14"/>
  <c r="M105" i="14" s="1"/>
  <c r="K104" i="14"/>
  <c r="K103" i="14"/>
  <c r="M103" i="14" s="1"/>
  <c r="K102" i="14"/>
  <c r="M102" i="14" s="1"/>
  <c r="K101" i="14"/>
  <c r="M101" i="14" s="1"/>
  <c r="K99" i="14"/>
  <c r="M99" i="14" s="1"/>
  <c r="K98" i="14"/>
  <c r="K97" i="14"/>
  <c r="K96" i="14"/>
  <c r="K95" i="14"/>
  <c r="M95" i="14" s="1"/>
  <c r="K94" i="14"/>
  <c r="M94" i="14" s="1"/>
  <c r="K93" i="14"/>
  <c r="M93" i="14" s="1"/>
  <c r="K92" i="14"/>
  <c r="M92" i="14" s="1"/>
  <c r="K91" i="14"/>
  <c r="K90" i="14"/>
  <c r="K89" i="14"/>
  <c r="K88" i="14"/>
  <c r="M88" i="14" s="1"/>
  <c r="K87" i="14"/>
  <c r="K86" i="14"/>
  <c r="M86" i="14" s="1"/>
  <c r="K85" i="14"/>
  <c r="K84" i="14"/>
  <c r="M84" i="14" s="1"/>
  <c r="K83" i="14"/>
  <c r="K82" i="14"/>
  <c r="M82" i="14" s="1"/>
  <c r="K81" i="14"/>
  <c r="K80" i="14"/>
  <c r="M80" i="14" s="1"/>
  <c r="K79" i="14"/>
  <c r="M79" i="14" s="1"/>
  <c r="M385" i="14"/>
  <c r="M383" i="14"/>
  <c r="M382" i="14"/>
  <c r="M380" i="14"/>
  <c r="M369" i="14"/>
  <c r="M364" i="14"/>
  <c r="M348" i="14"/>
  <c r="M340" i="14"/>
  <c r="K334" i="14"/>
  <c r="M334" i="14" s="1"/>
  <c r="K333" i="14"/>
  <c r="M333" i="14" s="1"/>
  <c r="K332" i="14"/>
  <c r="M332" i="14" s="1"/>
  <c r="K331" i="14"/>
  <c r="M331" i="14" s="1"/>
  <c r="K330" i="14"/>
  <c r="M330" i="14" s="1"/>
  <c r="K329" i="14"/>
  <c r="M329" i="14" s="1"/>
  <c r="K328" i="14"/>
  <c r="M328" i="14" s="1"/>
  <c r="K327" i="14"/>
  <c r="M327" i="14" s="1"/>
  <c r="K326" i="14"/>
  <c r="M326" i="14" s="1"/>
  <c r="K325" i="14"/>
  <c r="M325" i="14" s="1"/>
  <c r="K324" i="14"/>
  <c r="M324" i="14" s="1"/>
  <c r="K323" i="14"/>
  <c r="M323" i="14" s="1"/>
  <c r="K322" i="14"/>
  <c r="M322" i="14" s="1"/>
  <c r="K321" i="14"/>
  <c r="M321" i="14" s="1"/>
  <c r="K320" i="14"/>
  <c r="M320" i="14" s="1"/>
  <c r="K319" i="14"/>
  <c r="M319" i="14" s="1"/>
  <c r="K318" i="14"/>
  <c r="M318" i="14" s="1"/>
  <c r="K317" i="14"/>
  <c r="M317" i="14" s="1"/>
  <c r="K316" i="14"/>
  <c r="M316" i="14" s="1"/>
  <c r="K315" i="14"/>
  <c r="M315" i="14" s="1"/>
  <c r="K314" i="14"/>
  <c r="M314" i="14" s="1"/>
  <c r="K313" i="14"/>
  <c r="M313" i="14" s="1"/>
  <c r="K312" i="14"/>
  <c r="M312" i="14" s="1"/>
  <c r="K311" i="14"/>
  <c r="M311" i="14" s="1"/>
  <c r="K310" i="14"/>
  <c r="M310" i="14" s="1"/>
  <c r="K309" i="14"/>
  <c r="K308" i="14"/>
  <c r="M308" i="14" s="1"/>
  <c r="E307" i="14"/>
  <c r="M294" i="14"/>
  <c r="M290" i="14"/>
  <c r="M289" i="14"/>
  <c r="M288" i="14"/>
  <c r="M285" i="14"/>
  <c r="M281" i="14"/>
  <c r="M278" i="14"/>
  <c r="L260" i="14"/>
  <c r="J224" i="14"/>
  <c r="K224" i="14" s="1"/>
  <c r="M224" i="14" s="1"/>
  <c r="J225" i="14"/>
  <c r="K225" i="14" s="1"/>
  <c r="M225" i="14" s="1"/>
  <c r="J226" i="14"/>
  <c r="K226" i="14" s="1"/>
  <c r="M226" i="14" s="1"/>
  <c r="E227" i="14"/>
  <c r="F227" i="14"/>
  <c r="G227" i="14"/>
  <c r="H227" i="14"/>
  <c r="I227" i="14"/>
  <c r="L227" i="14"/>
  <c r="E241" i="14"/>
  <c r="G241" i="14"/>
  <c r="H241" i="14"/>
  <c r="I241" i="14"/>
  <c r="J241" i="14"/>
  <c r="L241" i="14"/>
  <c r="J242" i="14"/>
  <c r="K242" i="14" s="1"/>
  <c r="M242" i="14" s="1"/>
  <c r="J243" i="14"/>
  <c r="K243" i="14" s="1"/>
  <c r="M243" i="14" s="1"/>
  <c r="J244" i="14"/>
  <c r="K244" i="14" s="1"/>
  <c r="M244" i="14" s="1"/>
  <c r="J245" i="14"/>
  <c r="K245" i="14" s="1"/>
  <c r="M245" i="14" s="1"/>
  <c r="J246" i="14"/>
  <c r="K246" i="14" s="1"/>
  <c r="M246" i="14" s="1"/>
  <c r="J247" i="14"/>
  <c r="K247" i="14" s="1"/>
  <c r="M247" i="14" s="1"/>
  <c r="J248" i="14"/>
  <c r="K248" i="14"/>
  <c r="M248" i="14" s="1"/>
  <c r="J249" i="14"/>
  <c r="K249" i="14" s="1"/>
  <c r="M249" i="14" s="1"/>
  <c r="J250" i="14"/>
  <c r="K250" i="14" s="1"/>
  <c r="M250" i="14" s="1"/>
  <c r="J251" i="14"/>
  <c r="K251" i="14" s="1"/>
  <c r="M251" i="14" s="1"/>
  <c r="J252" i="14"/>
  <c r="K252" i="14" s="1"/>
  <c r="M252" i="14" s="1"/>
  <c r="J253" i="14"/>
  <c r="K253" i="14"/>
  <c r="M253" i="14" s="1"/>
  <c r="M181" i="14"/>
  <c r="M179" i="14"/>
  <c r="M173" i="14"/>
  <c r="M170" i="14"/>
  <c r="M163" i="14"/>
  <c r="M162" i="14"/>
  <c r="M157" i="14"/>
  <c r="M116" i="14"/>
  <c r="M114" i="14"/>
  <c r="M112" i="14"/>
  <c r="M110" i="14"/>
  <c r="M108" i="14"/>
  <c r="M106" i="14"/>
  <c r="M104" i="14"/>
  <c r="M98" i="14"/>
  <c r="M97" i="14"/>
  <c r="M96" i="14"/>
  <c r="M91" i="14"/>
  <c r="M90" i="14"/>
  <c r="M89" i="14"/>
  <c r="M87" i="14"/>
  <c r="M85" i="14"/>
  <c r="M83" i="14"/>
  <c r="M81" i="14"/>
  <c r="G78" i="14"/>
  <c r="M41" i="14"/>
  <c r="M39" i="14"/>
  <c r="M31" i="14"/>
  <c r="M25" i="14"/>
  <c r="K45" i="14"/>
  <c r="M45" i="14" s="1"/>
  <c r="K44" i="14"/>
  <c r="M44" i="14" s="1"/>
  <c r="K43" i="14"/>
  <c r="M43" i="14" s="1"/>
  <c r="K42" i="14"/>
  <c r="M42" i="14" s="1"/>
  <c r="K41" i="14"/>
  <c r="K40" i="14"/>
  <c r="M40" i="14" s="1"/>
  <c r="K39" i="14"/>
  <c r="K38" i="14"/>
  <c r="M38" i="14" s="1"/>
  <c r="K37" i="14"/>
  <c r="M37" i="14" s="1"/>
  <c r="K36" i="14"/>
  <c r="M36" i="14" s="1"/>
  <c r="K35" i="14"/>
  <c r="M35" i="14" s="1"/>
  <c r="K34" i="14"/>
  <c r="M34" i="14" s="1"/>
  <c r="K33" i="14"/>
  <c r="M33" i="14" s="1"/>
  <c r="K32" i="14"/>
  <c r="M32" i="14" s="1"/>
  <c r="K31" i="14"/>
  <c r="K30" i="14"/>
  <c r="M30" i="14" s="1"/>
  <c r="K29" i="14"/>
  <c r="M29" i="14" s="1"/>
  <c r="K28" i="14"/>
  <c r="M28" i="14" s="1"/>
  <c r="K27" i="14"/>
  <c r="M27" i="14" s="1"/>
  <c r="K26" i="14"/>
  <c r="M26" i="14" s="1"/>
  <c r="K25" i="14"/>
  <c r="J43" i="12"/>
  <c r="G43" i="12"/>
  <c r="K41" i="12"/>
  <c r="K39" i="12"/>
  <c r="K19" i="12"/>
  <c r="K15" i="12"/>
  <c r="I42" i="12"/>
  <c r="K42" i="12" s="1"/>
  <c r="I41" i="12"/>
  <c r="I40" i="12"/>
  <c r="K40" i="12" s="1"/>
  <c r="I39" i="12"/>
  <c r="I38" i="12"/>
  <c r="H37" i="12"/>
  <c r="I37" i="12" s="1"/>
  <c r="K37" i="12" s="1"/>
  <c r="H36" i="12"/>
  <c r="I36" i="12" s="1"/>
  <c r="K36" i="12" s="1"/>
  <c r="I35" i="12"/>
  <c r="I34" i="12"/>
  <c r="H33" i="12"/>
  <c r="I33" i="12" s="1"/>
  <c r="I32" i="12"/>
  <c r="H31" i="12"/>
  <c r="I31" i="12" s="1"/>
  <c r="K31" i="12" s="1"/>
  <c r="I30" i="12"/>
  <c r="I29" i="12"/>
  <c r="K29" i="12" s="1"/>
  <c r="H28" i="12"/>
  <c r="I28" i="12" s="1"/>
  <c r="K28" i="12" s="1"/>
  <c r="H27" i="12"/>
  <c r="I27" i="12" s="1"/>
  <c r="H26" i="12"/>
  <c r="I26" i="12" s="1"/>
  <c r="K26" i="12" s="1"/>
  <c r="I25" i="12"/>
  <c r="K25" i="12" s="1"/>
  <c r="I24" i="12"/>
  <c r="I23" i="12"/>
  <c r="K23" i="12" s="1"/>
  <c r="I22" i="12"/>
  <c r="K22" i="12" s="1"/>
  <c r="H21" i="12"/>
  <c r="I21" i="12" s="1"/>
  <c r="K21" i="12" s="1"/>
  <c r="I20" i="12"/>
  <c r="I19" i="12"/>
  <c r="I18" i="12"/>
  <c r="K18" i="12" s="1"/>
  <c r="H17" i="12"/>
  <c r="I17" i="12" s="1"/>
  <c r="K17" i="12" s="1"/>
  <c r="I16" i="12"/>
  <c r="H15" i="12"/>
  <c r="I15" i="12" s="1"/>
  <c r="H14" i="12"/>
  <c r="I14" i="12" s="1"/>
  <c r="I13" i="12"/>
  <c r="K13" i="12" s="1"/>
  <c r="H12" i="12"/>
  <c r="I12" i="12" s="1"/>
  <c r="H11" i="12"/>
  <c r="I11" i="12" s="1"/>
  <c r="K11" i="12" s="1"/>
  <c r="I10" i="12"/>
  <c r="K10" i="12" s="1"/>
  <c r="I9" i="12"/>
  <c r="K9" i="12" s="1"/>
  <c r="H8" i="12"/>
  <c r="I8" i="12" s="1"/>
  <c r="K8" i="12" s="1"/>
  <c r="I7" i="12"/>
  <c r="K7" i="12" s="1"/>
  <c r="H6" i="12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0" i="1"/>
  <c r="I21" i="1"/>
  <c r="I19" i="1"/>
  <c r="I18" i="1"/>
  <c r="I17" i="1"/>
  <c r="I16" i="1"/>
  <c r="I15" i="1"/>
  <c r="I14" i="1"/>
  <c r="I13" i="1"/>
  <c r="I12" i="1"/>
  <c r="I11" i="1"/>
  <c r="I10" i="1"/>
  <c r="D19" i="4"/>
  <c r="AA91" i="14" l="1"/>
  <c r="AA99" i="14"/>
  <c r="AA146" i="14"/>
  <c r="AA154" i="14"/>
  <c r="AA189" i="14"/>
  <c r="AA197" i="14"/>
  <c r="AA231" i="14"/>
  <c r="AA239" i="14"/>
  <c r="AA247" i="14"/>
  <c r="AA256" i="14"/>
  <c r="AA264" i="14"/>
  <c r="AA272" i="14"/>
  <c r="AA280" i="14"/>
  <c r="AA331" i="14"/>
  <c r="AA339" i="14"/>
  <c r="AA347" i="14"/>
  <c r="M234" i="14"/>
  <c r="AA337" i="14"/>
  <c r="AA345" i="14"/>
  <c r="AA353" i="14"/>
  <c r="AA84" i="14"/>
  <c r="AA92" i="14"/>
  <c r="AA100" i="14"/>
  <c r="AA147" i="14"/>
  <c r="AA155" i="14"/>
  <c r="AA190" i="14"/>
  <c r="AA198" i="14"/>
  <c r="AA215" i="14"/>
  <c r="AA224" i="14"/>
  <c r="AA232" i="14"/>
  <c r="AA240" i="14"/>
  <c r="AA248" i="14"/>
  <c r="AA257" i="14"/>
  <c r="AA265" i="14"/>
  <c r="AA273" i="14"/>
  <c r="AA281" i="14"/>
  <c r="AA332" i="14"/>
  <c r="AA340" i="14"/>
  <c r="AA348" i="14"/>
  <c r="Y411" i="14"/>
  <c r="AA93" i="14"/>
  <c r="AA101" i="14"/>
  <c r="AA148" i="14"/>
  <c r="AA156" i="14"/>
  <c r="AA191" i="14"/>
  <c r="AA199" i="14"/>
  <c r="AA208" i="14"/>
  <c r="AA216" i="14"/>
  <c r="AA225" i="14"/>
  <c r="AA233" i="14"/>
  <c r="AA241" i="14"/>
  <c r="AA249" i="14"/>
  <c r="AA258" i="14"/>
  <c r="AA266" i="14"/>
  <c r="AA274" i="14"/>
  <c r="AA282" i="14"/>
  <c r="AA333" i="14"/>
  <c r="AA341" i="14"/>
  <c r="AA349" i="14"/>
  <c r="AA13" i="14"/>
  <c r="AA21" i="14"/>
  <c r="AA86" i="14"/>
  <c r="AA94" i="14"/>
  <c r="AA102" i="14"/>
  <c r="AA149" i="14"/>
  <c r="AA184" i="14"/>
  <c r="AA192" i="14"/>
  <c r="AA200" i="14"/>
  <c r="AA209" i="14"/>
  <c r="AA217" i="14"/>
  <c r="AA226" i="14"/>
  <c r="AA234" i="14"/>
  <c r="AA242" i="14"/>
  <c r="AA250" i="14"/>
  <c r="AA259" i="14"/>
  <c r="AA267" i="14"/>
  <c r="AA275" i="14"/>
  <c r="AA283" i="14"/>
  <c r="AA334" i="14"/>
  <c r="AA342" i="14"/>
  <c r="AA350" i="14"/>
  <c r="AA227" i="14"/>
  <c r="AA235" i="14"/>
  <c r="AA243" i="14"/>
  <c r="AA251" i="14"/>
  <c r="AA7" i="14"/>
  <c r="AA15" i="14"/>
  <c r="AA23" i="14"/>
  <c r="AA411" i="14"/>
  <c r="AA88" i="14"/>
  <c r="AA96" i="14"/>
  <c r="AA104" i="14"/>
  <c r="AA151" i="14"/>
  <c r="AA186" i="14"/>
  <c r="AA194" i="14"/>
  <c r="AA202" i="14"/>
  <c r="AA228" i="14"/>
  <c r="AA236" i="14"/>
  <c r="AA244" i="14"/>
  <c r="AA252" i="14"/>
  <c r="AA261" i="14"/>
  <c r="AA269" i="14"/>
  <c r="AA277" i="14"/>
  <c r="AA285" i="14"/>
  <c r="AA336" i="14"/>
  <c r="AA344" i="14"/>
  <c r="AA352" i="14"/>
  <c r="M232" i="14"/>
  <c r="AA90" i="14"/>
  <c r="AA98" i="14"/>
  <c r="AA188" i="14"/>
  <c r="AA196" i="14"/>
  <c r="AA213" i="14"/>
  <c r="AA230" i="14"/>
  <c r="AA238" i="14"/>
  <c r="AA246" i="14"/>
  <c r="AA255" i="14"/>
  <c r="AA263" i="14"/>
  <c r="AA271" i="14"/>
  <c r="AA279" i="14"/>
  <c r="AA287" i="14"/>
  <c r="AA338" i="14"/>
  <c r="AA346" i="14"/>
  <c r="AA205" i="14"/>
  <c r="AA221" i="14"/>
  <c r="AA206" i="14"/>
  <c r="AA214" i="14"/>
  <c r="AA222" i="14"/>
  <c r="AA211" i="14"/>
  <c r="AA219" i="14"/>
  <c r="AA407" i="14"/>
  <c r="Y61" i="14"/>
  <c r="AA61" i="14" s="1"/>
  <c r="X223" i="14"/>
  <c r="M298" i="14"/>
  <c r="M306" i="14"/>
  <c r="T157" i="14"/>
  <c r="M237" i="14"/>
  <c r="M297" i="14"/>
  <c r="M305" i="14"/>
  <c r="M236" i="14"/>
  <c r="AA9" i="14"/>
  <c r="T288" i="14"/>
  <c r="Y83" i="14"/>
  <c r="AA83" i="14" s="1"/>
  <c r="AA27" i="14"/>
  <c r="Y143" i="14"/>
  <c r="AA143" i="14" s="1"/>
  <c r="Y204" i="14"/>
  <c r="Y288" i="14"/>
  <c r="AA288" i="14" s="1"/>
  <c r="Y404" i="14"/>
  <c r="AA404" i="14" s="1"/>
  <c r="AA10" i="14"/>
  <c r="AA18" i="14"/>
  <c r="T26" i="14"/>
  <c r="AA26" i="14" s="1"/>
  <c r="Y157" i="14"/>
  <c r="AA157" i="14" s="1"/>
  <c r="Y207" i="14"/>
  <c r="Y223" i="14" s="1"/>
  <c r="Y254" i="14"/>
  <c r="M299" i="14"/>
  <c r="M230" i="14"/>
  <c r="X83" i="14"/>
  <c r="X105" i="14"/>
  <c r="Y371" i="14"/>
  <c r="AA371" i="14" s="1"/>
  <c r="M231" i="14"/>
  <c r="M239" i="14"/>
  <c r="H43" i="12"/>
  <c r="K277" i="14"/>
  <c r="X122" i="14"/>
  <c r="Y106" i="14"/>
  <c r="X306" i="14"/>
  <c r="Y389" i="14"/>
  <c r="AA389" i="14" s="1"/>
  <c r="M240" i="14"/>
  <c r="T254" i="14"/>
  <c r="AA254" i="14" s="1"/>
  <c r="T354" i="14"/>
  <c r="X183" i="14"/>
  <c r="Y290" i="14"/>
  <c r="AA14" i="14"/>
  <c r="AA22" i="14"/>
  <c r="K335" i="14"/>
  <c r="Y183" i="14"/>
  <c r="AA183" i="14" s="1"/>
  <c r="Y330" i="14"/>
  <c r="AA330" i="14" s="1"/>
  <c r="M229" i="14"/>
  <c r="M303" i="14"/>
  <c r="F413" i="14"/>
  <c r="M309" i="14"/>
  <c r="X330" i="14"/>
  <c r="M235" i="14"/>
  <c r="T223" i="14"/>
  <c r="T204" i="14"/>
  <c r="AA204" i="14" s="1"/>
  <c r="T105" i="14"/>
  <c r="AA105" i="14" s="1"/>
  <c r="F241" i="14"/>
  <c r="Y354" i="14"/>
  <c r="Y85" i="14"/>
  <c r="Y105" i="14" s="1"/>
  <c r="K413" i="14"/>
  <c r="K307" i="14"/>
  <c r="K295" i="14"/>
  <c r="M261" i="14"/>
  <c r="K241" i="14"/>
  <c r="I6" i="12"/>
  <c r="G18" i="4"/>
  <c r="G16" i="4"/>
  <c r="G15" i="4"/>
  <c r="G14" i="4"/>
  <c r="G13" i="4"/>
  <c r="G12" i="4"/>
  <c r="G11" i="4"/>
  <c r="G10" i="4"/>
  <c r="G9" i="4"/>
  <c r="G8" i="4"/>
  <c r="G7" i="4"/>
  <c r="G6" i="4"/>
  <c r="F19" i="4"/>
  <c r="E19" i="4"/>
  <c r="Y122" i="14" l="1"/>
  <c r="AA122" i="14" s="1"/>
  <c r="AA106" i="14"/>
  <c r="AA85" i="14"/>
  <c r="Y306" i="14"/>
  <c r="AA306" i="14" s="1"/>
  <c r="AA290" i="14"/>
  <c r="AA207" i="14"/>
  <c r="M241" i="14"/>
  <c r="AA223" i="14"/>
  <c r="I43" i="12"/>
  <c r="K6" i="12"/>
  <c r="AA354" i="14"/>
  <c r="L387" i="14"/>
  <c r="K387" i="14"/>
  <c r="J387" i="14"/>
  <c r="I387" i="14"/>
  <c r="H387" i="14"/>
  <c r="G387" i="14"/>
  <c r="F387" i="14"/>
  <c r="E387" i="14"/>
  <c r="L363" i="14"/>
  <c r="K363" i="14"/>
  <c r="J363" i="14"/>
  <c r="I363" i="14"/>
  <c r="H363" i="14"/>
  <c r="G363" i="14"/>
  <c r="F363" i="14"/>
  <c r="E363" i="14"/>
  <c r="L335" i="14"/>
  <c r="J335" i="14"/>
  <c r="I335" i="14"/>
  <c r="H335" i="14"/>
  <c r="G335" i="14"/>
  <c r="F335" i="14"/>
  <c r="E335" i="14"/>
  <c r="G307" i="14"/>
  <c r="G295" i="14"/>
  <c r="G277" i="14"/>
  <c r="G260" i="14"/>
  <c r="G201" i="14"/>
  <c r="G182" i="14"/>
  <c r="G154" i="14"/>
  <c r="G130" i="14"/>
  <c r="G121" i="14"/>
  <c r="G100" i="14"/>
  <c r="L307" i="14"/>
  <c r="M335" i="14" l="1"/>
  <c r="M363" i="14"/>
  <c r="M387" i="14"/>
  <c r="G46" i="14"/>
  <c r="G24" i="14"/>
  <c r="U413" i="14" l="1"/>
  <c r="M412" i="14"/>
  <c r="M411" i="14"/>
  <c r="M410" i="14"/>
  <c r="M409" i="14"/>
  <c r="M408" i="14"/>
  <c r="M407" i="14"/>
  <c r="M406" i="14"/>
  <c r="M405" i="14"/>
  <c r="M404" i="14"/>
  <c r="M403" i="14"/>
  <c r="M402" i="14"/>
  <c r="M401" i="14"/>
  <c r="M400" i="14"/>
  <c r="M399" i="14"/>
  <c r="M398" i="14"/>
  <c r="M397" i="14"/>
  <c r="M396" i="14"/>
  <c r="M395" i="14"/>
  <c r="M394" i="14"/>
  <c r="M393" i="14"/>
  <c r="M392" i="14"/>
  <c r="M391" i="14"/>
  <c r="M390" i="14"/>
  <c r="M389" i="14"/>
  <c r="M388" i="14"/>
  <c r="J307" i="14"/>
  <c r="I307" i="14"/>
  <c r="H307" i="14"/>
  <c r="F307" i="14"/>
  <c r="L295" i="14"/>
  <c r="J295" i="14"/>
  <c r="I295" i="14"/>
  <c r="H295" i="14"/>
  <c r="F295" i="14"/>
  <c r="E295" i="14"/>
  <c r="L277" i="14"/>
  <c r="J277" i="14"/>
  <c r="I277" i="14"/>
  <c r="H277" i="14"/>
  <c r="F277" i="14"/>
  <c r="E277" i="14"/>
  <c r="I260" i="14"/>
  <c r="H260" i="14"/>
  <c r="F260" i="14"/>
  <c r="E260" i="14"/>
  <c r="J259" i="14"/>
  <c r="K259" i="14" s="1"/>
  <c r="M259" i="14" s="1"/>
  <c r="J258" i="14"/>
  <c r="K258" i="14" s="1"/>
  <c r="M258" i="14" s="1"/>
  <c r="J257" i="14"/>
  <c r="K257" i="14" s="1"/>
  <c r="M257" i="14" s="1"/>
  <c r="J256" i="14"/>
  <c r="K256" i="14" s="1"/>
  <c r="M256" i="14" s="1"/>
  <c r="J255" i="14"/>
  <c r="K255" i="14" s="1"/>
  <c r="M255" i="14" s="1"/>
  <c r="J254" i="14"/>
  <c r="K254" i="14" s="1"/>
  <c r="M254" i="14" s="1"/>
  <c r="J223" i="14"/>
  <c r="K223" i="14" s="1"/>
  <c r="M223" i="14" s="1"/>
  <c r="J222" i="14"/>
  <c r="K222" i="14" s="1"/>
  <c r="M222" i="14" s="1"/>
  <c r="J221" i="14"/>
  <c r="K221" i="14" s="1"/>
  <c r="M221" i="14" s="1"/>
  <c r="J220" i="14"/>
  <c r="K220" i="14" s="1"/>
  <c r="M220" i="14" s="1"/>
  <c r="J219" i="14"/>
  <c r="K219" i="14" s="1"/>
  <c r="M219" i="14" s="1"/>
  <c r="K218" i="14"/>
  <c r="M218" i="14" s="1"/>
  <c r="J218" i="14"/>
  <c r="J217" i="14"/>
  <c r="K217" i="14" s="1"/>
  <c r="M217" i="14" s="1"/>
  <c r="J216" i="14"/>
  <c r="K216" i="14" s="1"/>
  <c r="M216" i="14" s="1"/>
  <c r="J215" i="14"/>
  <c r="K215" i="14" s="1"/>
  <c r="M215" i="14" s="1"/>
  <c r="J214" i="14"/>
  <c r="K214" i="14" s="1"/>
  <c r="M214" i="14" s="1"/>
  <c r="J213" i="14"/>
  <c r="K213" i="14" s="1"/>
  <c r="M213" i="14" s="1"/>
  <c r="J212" i="14"/>
  <c r="K212" i="14" s="1"/>
  <c r="M212" i="14" s="1"/>
  <c r="J211" i="14"/>
  <c r="K211" i="14" s="1"/>
  <c r="M211" i="14" s="1"/>
  <c r="J210" i="14"/>
  <c r="K210" i="14" s="1"/>
  <c r="M210" i="14" s="1"/>
  <c r="J209" i="14"/>
  <c r="K209" i="14" s="1"/>
  <c r="M209" i="14" s="1"/>
  <c r="J208" i="14"/>
  <c r="K208" i="14" s="1"/>
  <c r="M208" i="14" s="1"/>
  <c r="J207" i="14"/>
  <c r="K207" i="14" s="1"/>
  <c r="M207" i="14" s="1"/>
  <c r="J206" i="14"/>
  <c r="K206" i="14" s="1"/>
  <c r="M206" i="14" s="1"/>
  <c r="J205" i="14"/>
  <c r="K205" i="14" s="1"/>
  <c r="M205" i="14" s="1"/>
  <c r="J204" i="14"/>
  <c r="K204" i="14" s="1"/>
  <c r="M204" i="14" s="1"/>
  <c r="J203" i="14"/>
  <c r="K203" i="14" s="1"/>
  <c r="M203" i="14" s="1"/>
  <c r="J202" i="14"/>
  <c r="L201" i="14"/>
  <c r="I201" i="14"/>
  <c r="H201" i="14"/>
  <c r="E201" i="14"/>
  <c r="J200" i="14"/>
  <c r="K200" i="14" s="1"/>
  <c r="F200" i="14"/>
  <c r="J199" i="14"/>
  <c r="K199" i="14" s="1"/>
  <c r="F199" i="14"/>
  <c r="J198" i="14"/>
  <c r="K198" i="14" s="1"/>
  <c r="F198" i="14"/>
  <c r="J197" i="14"/>
  <c r="K197" i="14" s="1"/>
  <c r="F197" i="14"/>
  <c r="J196" i="14"/>
  <c r="K196" i="14" s="1"/>
  <c r="F196" i="14"/>
  <c r="J195" i="14"/>
  <c r="K195" i="14" s="1"/>
  <c r="F195" i="14"/>
  <c r="J194" i="14"/>
  <c r="K194" i="14" s="1"/>
  <c r="F194" i="14"/>
  <c r="J193" i="14"/>
  <c r="K193" i="14" s="1"/>
  <c r="F193" i="14"/>
  <c r="J192" i="14"/>
  <c r="K192" i="14" s="1"/>
  <c r="F192" i="14"/>
  <c r="J191" i="14"/>
  <c r="K191" i="14" s="1"/>
  <c r="F191" i="14"/>
  <c r="J190" i="14"/>
  <c r="K190" i="14" s="1"/>
  <c r="F190" i="14"/>
  <c r="J189" i="14"/>
  <c r="K189" i="14" s="1"/>
  <c r="F189" i="14"/>
  <c r="J188" i="14"/>
  <c r="K188" i="14" s="1"/>
  <c r="F188" i="14"/>
  <c r="J187" i="14"/>
  <c r="K187" i="14" s="1"/>
  <c r="F187" i="14"/>
  <c r="J186" i="14"/>
  <c r="K186" i="14" s="1"/>
  <c r="F186" i="14"/>
  <c r="J185" i="14"/>
  <c r="K185" i="14" s="1"/>
  <c r="F185" i="14"/>
  <c r="J184" i="14"/>
  <c r="K184" i="14" s="1"/>
  <c r="F184" i="14"/>
  <c r="J183" i="14"/>
  <c r="F183" i="14"/>
  <c r="L182" i="14"/>
  <c r="K182" i="14"/>
  <c r="J182" i="14"/>
  <c r="I182" i="14"/>
  <c r="H182" i="14"/>
  <c r="F182" i="14"/>
  <c r="E182" i="14"/>
  <c r="L154" i="14"/>
  <c r="I154" i="14"/>
  <c r="H154" i="14"/>
  <c r="E154" i="14"/>
  <c r="J153" i="14"/>
  <c r="K153" i="14" s="1"/>
  <c r="F153" i="14"/>
  <c r="J152" i="14"/>
  <c r="K152" i="14" s="1"/>
  <c r="F152" i="14"/>
  <c r="J151" i="14"/>
  <c r="K151" i="14" s="1"/>
  <c r="F151" i="14"/>
  <c r="M151" i="14" s="1"/>
  <c r="J150" i="14"/>
  <c r="K150" i="14" s="1"/>
  <c r="F150" i="14"/>
  <c r="J149" i="14"/>
  <c r="K149" i="14" s="1"/>
  <c r="F149" i="14"/>
  <c r="J148" i="14"/>
  <c r="K148" i="14" s="1"/>
  <c r="F148" i="14"/>
  <c r="J147" i="14"/>
  <c r="K147" i="14" s="1"/>
  <c r="F147" i="14"/>
  <c r="M147" i="14" s="1"/>
  <c r="J146" i="14"/>
  <c r="K146" i="14" s="1"/>
  <c r="F146" i="14"/>
  <c r="J145" i="14"/>
  <c r="K145" i="14" s="1"/>
  <c r="F145" i="14"/>
  <c r="J144" i="14"/>
  <c r="K144" i="14" s="1"/>
  <c r="F144" i="14"/>
  <c r="J143" i="14"/>
  <c r="K143" i="14" s="1"/>
  <c r="F143" i="14"/>
  <c r="M143" i="14" s="1"/>
  <c r="J142" i="14"/>
  <c r="K142" i="14" s="1"/>
  <c r="F142" i="14"/>
  <c r="J141" i="14"/>
  <c r="K141" i="14" s="1"/>
  <c r="F141" i="14"/>
  <c r="J140" i="14"/>
  <c r="K140" i="14" s="1"/>
  <c r="F140" i="14"/>
  <c r="J139" i="14"/>
  <c r="K139" i="14" s="1"/>
  <c r="F139" i="14"/>
  <c r="J138" i="14"/>
  <c r="K138" i="14" s="1"/>
  <c r="F138" i="14"/>
  <c r="J137" i="14"/>
  <c r="K137" i="14" s="1"/>
  <c r="F137" i="14"/>
  <c r="J136" i="14"/>
  <c r="K136" i="14" s="1"/>
  <c r="F136" i="14"/>
  <c r="J135" i="14"/>
  <c r="K135" i="14" s="1"/>
  <c r="F135" i="14"/>
  <c r="M135" i="14" s="1"/>
  <c r="J134" i="14"/>
  <c r="K134" i="14" s="1"/>
  <c r="F134" i="14"/>
  <c r="J133" i="14"/>
  <c r="K133" i="14" s="1"/>
  <c r="F133" i="14"/>
  <c r="J132" i="14"/>
  <c r="K132" i="14" s="1"/>
  <c r="F132" i="14"/>
  <c r="J131" i="14"/>
  <c r="K131" i="14" s="1"/>
  <c r="F131" i="14"/>
  <c r="M131" i="14" s="1"/>
  <c r="L130" i="14"/>
  <c r="I130" i="14"/>
  <c r="H130" i="14"/>
  <c r="F130" i="14"/>
  <c r="E130" i="14"/>
  <c r="J129" i="14"/>
  <c r="K129" i="14" s="1"/>
  <c r="M129" i="14" s="1"/>
  <c r="J128" i="14"/>
  <c r="K128" i="14" s="1"/>
  <c r="M128" i="14" s="1"/>
  <c r="J127" i="14"/>
  <c r="K127" i="14" s="1"/>
  <c r="M127" i="14" s="1"/>
  <c r="J126" i="14"/>
  <c r="K126" i="14" s="1"/>
  <c r="M126" i="14" s="1"/>
  <c r="J125" i="14"/>
  <c r="K125" i="14" s="1"/>
  <c r="M125" i="14" s="1"/>
  <c r="J124" i="14"/>
  <c r="K124" i="14" s="1"/>
  <c r="M124" i="14" s="1"/>
  <c r="J123" i="14"/>
  <c r="K123" i="14" s="1"/>
  <c r="M123" i="14" s="1"/>
  <c r="J122" i="14"/>
  <c r="K122" i="14" s="1"/>
  <c r="M122" i="14" s="1"/>
  <c r="L121" i="14"/>
  <c r="K121" i="14"/>
  <c r="J121" i="14"/>
  <c r="I121" i="14"/>
  <c r="H121" i="14"/>
  <c r="F121" i="14"/>
  <c r="E121" i="14"/>
  <c r="L100" i="14"/>
  <c r="K100" i="14"/>
  <c r="J100" i="14"/>
  <c r="I100" i="14"/>
  <c r="H100" i="14"/>
  <c r="F100" i="14"/>
  <c r="E100" i="14"/>
  <c r="L78" i="14"/>
  <c r="I78" i="14"/>
  <c r="H78" i="14"/>
  <c r="F78" i="14"/>
  <c r="E78" i="14"/>
  <c r="J77" i="14"/>
  <c r="K77" i="14" s="1"/>
  <c r="M77" i="14" s="1"/>
  <c r="J76" i="14"/>
  <c r="K76" i="14" s="1"/>
  <c r="M76" i="14" s="1"/>
  <c r="J75" i="14"/>
  <c r="K75" i="14" s="1"/>
  <c r="M75" i="14" s="1"/>
  <c r="J74" i="14"/>
  <c r="K74" i="14" s="1"/>
  <c r="M74" i="14" s="1"/>
  <c r="J73" i="14"/>
  <c r="K73" i="14" s="1"/>
  <c r="M73" i="14" s="1"/>
  <c r="J72" i="14"/>
  <c r="K72" i="14" s="1"/>
  <c r="M72" i="14" s="1"/>
  <c r="J71" i="14"/>
  <c r="K71" i="14" s="1"/>
  <c r="M71" i="14" s="1"/>
  <c r="J70" i="14"/>
  <c r="K70" i="14" s="1"/>
  <c r="M70" i="14" s="1"/>
  <c r="J69" i="14"/>
  <c r="K69" i="14" s="1"/>
  <c r="M69" i="14" s="1"/>
  <c r="J68" i="14"/>
  <c r="K68" i="14" s="1"/>
  <c r="M68" i="14" s="1"/>
  <c r="J67" i="14"/>
  <c r="K67" i="14" s="1"/>
  <c r="M67" i="14" s="1"/>
  <c r="J66" i="14"/>
  <c r="K66" i="14" s="1"/>
  <c r="M66" i="14" s="1"/>
  <c r="J65" i="14"/>
  <c r="K65" i="14" s="1"/>
  <c r="M65" i="14" s="1"/>
  <c r="J64" i="14"/>
  <c r="K64" i="14" s="1"/>
  <c r="M64" i="14" s="1"/>
  <c r="J63" i="14"/>
  <c r="K63" i="14" s="1"/>
  <c r="M63" i="14" s="1"/>
  <c r="J62" i="14"/>
  <c r="K62" i="14" s="1"/>
  <c r="M62" i="14" s="1"/>
  <c r="J61" i="14"/>
  <c r="K61" i="14" s="1"/>
  <c r="M61" i="14" s="1"/>
  <c r="J60" i="14"/>
  <c r="K60" i="14" s="1"/>
  <c r="M60" i="14" s="1"/>
  <c r="J59" i="14"/>
  <c r="K59" i="14" s="1"/>
  <c r="M59" i="14" s="1"/>
  <c r="J58" i="14"/>
  <c r="K58" i="14" s="1"/>
  <c r="M58" i="14" s="1"/>
  <c r="J57" i="14"/>
  <c r="K57" i="14" s="1"/>
  <c r="M57" i="14" s="1"/>
  <c r="J56" i="14"/>
  <c r="K56" i="14" s="1"/>
  <c r="M56" i="14" s="1"/>
  <c r="J55" i="14"/>
  <c r="K55" i="14" s="1"/>
  <c r="M55" i="14" s="1"/>
  <c r="J54" i="14"/>
  <c r="K54" i="14" s="1"/>
  <c r="M54" i="14" s="1"/>
  <c r="J53" i="14"/>
  <c r="K53" i="14" s="1"/>
  <c r="M53" i="14" s="1"/>
  <c r="J52" i="14"/>
  <c r="K52" i="14" s="1"/>
  <c r="M52" i="14" s="1"/>
  <c r="J51" i="14"/>
  <c r="K51" i="14" s="1"/>
  <c r="M51" i="14" s="1"/>
  <c r="J50" i="14"/>
  <c r="K50" i="14" s="1"/>
  <c r="M50" i="14" s="1"/>
  <c r="J49" i="14"/>
  <c r="K49" i="14" s="1"/>
  <c r="M49" i="14" s="1"/>
  <c r="J48" i="14"/>
  <c r="K48" i="14" s="1"/>
  <c r="M48" i="14" s="1"/>
  <c r="J47" i="14"/>
  <c r="K47" i="14" s="1"/>
  <c r="M47" i="14" s="1"/>
  <c r="L46" i="14"/>
  <c r="K46" i="14"/>
  <c r="J46" i="14"/>
  <c r="I46" i="14"/>
  <c r="H46" i="14"/>
  <c r="F46" i="14"/>
  <c r="E46" i="14"/>
  <c r="L24" i="14"/>
  <c r="I24" i="14"/>
  <c r="H24" i="14"/>
  <c r="F24" i="14"/>
  <c r="E24" i="14"/>
  <c r="J23" i="14"/>
  <c r="K23" i="14" s="1"/>
  <c r="M23" i="14" s="1"/>
  <c r="J22" i="14"/>
  <c r="K22" i="14" s="1"/>
  <c r="M22" i="14" s="1"/>
  <c r="J21" i="14"/>
  <c r="K21" i="14" s="1"/>
  <c r="M21" i="14" s="1"/>
  <c r="J20" i="14"/>
  <c r="K20" i="14" s="1"/>
  <c r="M20" i="14" s="1"/>
  <c r="J19" i="14"/>
  <c r="K19" i="14" s="1"/>
  <c r="M19" i="14" s="1"/>
  <c r="J18" i="14"/>
  <c r="K18" i="14" s="1"/>
  <c r="M18" i="14" s="1"/>
  <c r="J17" i="14"/>
  <c r="K17" i="14" s="1"/>
  <c r="M17" i="14" s="1"/>
  <c r="J16" i="14"/>
  <c r="K16" i="14" s="1"/>
  <c r="M16" i="14" s="1"/>
  <c r="J15" i="14"/>
  <c r="J14" i="14"/>
  <c r="K14" i="14" s="1"/>
  <c r="M14" i="14" s="1"/>
  <c r="J13" i="14"/>
  <c r="K13" i="14" s="1"/>
  <c r="M13" i="14" s="1"/>
  <c r="J12" i="14"/>
  <c r="K12" i="14" s="1"/>
  <c r="M12" i="14" s="1"/>
  <c r="J11" i="14"/>
  <c r="J10" i="14"/>
  <c r="K10" i="14" s="1"/>
  <c r="M10" i="14" s="1"/>
  <c r="J9" i="14"/>
  <c r="K9" i="14" s="1"/>
  <c r="M9" i="14" s="1"/>
  <c r="J8" i="14"/>
  <c r="K8" i="14" s="1"/>
  <c r="M8" i="14" s="1"/>
  <c r="J7" i="14"/>
  <c r="M134" i="14" l="1"/>
  <c r="M138" i="14"/>
  <c r="M186" i="14"/>
  <c r="M190" i="14"/>
  <c r="M194" i="14"/>
  <c r="M198" i="14"/>
  <c r="M133" i="14"/>
  <c r="M137" i="14"/>
  <c r="M185" i="14"/>
  <c r="M189" i="14"/>
  <c r="M193" i="14"/>
  <c r="M197" i="14"/>
  <c r="M182" i="14"/>
  <c r="Z413" i="14"/>
  <c r="M140" i="14"/>
  <c r="M144" i="14"/>
  <c r="M148" i="14"/>
  <c r="M152" i="14"/>
  <c r="V413" i="14"/>
  <c r="W413" i="14"/>
  <c r="M142" i="14"/>
  <c r="M146" i="14"/>
  <c r="M150" i="14"/>
  <c r="M307" i="14"/>
  <c r="M121" i="14"/>
  <c r="M295" i="14"/>
  <c r="M100" i="14"/>
  <c r="M132" i="14"/>
  <c r="M136" i="14"/>
  <c r="F201" i="14"/>
  <c r="M187" i="14"/>
  <c r="M191" i="14"/>
  <c r="M195" i="14"/>
  <c r="M199" i="14"/>
  <c r="K202" i="14"/>
  <c r="J227" i="14"/>
  <c r="M46" i="14"/>
  <c r="M277" i="14"/>
  <c r="S413" i="14"/>
  <c r="M184" i="14"/>
  <c r="M188" i="14"/>
  <c r="M192" i="14"/>
  <c r="M196" i="14"/>
  <c r="M200" i="14"/>
  <c r="M139" i="14"/>
  <c r="M141" i="14"/>
  <c r="M145" i="14"/>
  <c r="M149" i="14"/>
  <c r="M153" i="14"/>
  <c r="M413" i="14"/>
  <c r="J130" i="14"/>
  <c r="J260" i="14"/>
  <c r="K260" i="14"/>
  <c r="M260" i="14" s="1"/>
  <c r="K154" i="14"/>
  <c r="K130" i="14"/>
  <c r="M130" i="14" s="1"/>
  <c r="K7" i="14"/>
  <c r="M7" i="14" s="1"/>
  <c r="K11" i="14"/>
  <c r="M11" i="14" s="1"/>
  <c r="K15" i="14"/>
  <c r="M15" i="14" s="1"/>
  <c r="K78" i="14"/>
  <c r="M78" i="14" s="1"/>
  <c r="J24" i="14"/>
  <c r="J78" i="14"/>
  <c r="J154" i="14"/>
  <c r="J201" i="14"/>
  <c r="K183" i="14"/>
  <c r="K201" i="14" s="1"/>
  <c r="F154" i="14"/>
  <c r="F780" i="13"/>
  <c r="E780" i="13"/>
  <c r="D780" i="13"/>
  <c r="G779" i="13"/>
  <c r="G778" i="13"/>
  <c r="G777" i="13"/>
  <c r="G776" i="13"/>
  <c r="G775" i="13"/>
  <c r="G774" i="13"/>
  <c r="G773" i="13"/>
  <c r="G772" i="13"/>
  <c r="G771" i="13"/>
  <c r="G770" i="13"/>
  <c r="G769" i="13"/>
  <c r="G768" i="13"/>
  <c r="G767" i="13"/>
  <c r="G766" i="13"/>
  <c r="G765" i="13"/>
  <c r="G764" i="13"/>
  <c r="G763" i="13"/>
  <c r="G762" i="13"/>
  <c r="G761" i="13"/>
  <c r="G760" i="13"/>
  <c r="G759" i="13"/>
  <c r="G758" i="13"/>
  <c r="G757" i="13"/>
  <c r="G756" i="13"/>
  <c r="G755" i="13"/>
  <c r="G754" i="13"/>
  <c r="G753" i="13"/>
  <c r="G752" i="13"/>
  <c r="G751" i="13"/>
  <c r="G750" i="13"/>
  <c r="G749" i="13"/>
  <c r="G748" i="13"/>
  <c r="G747" i="13"/>
  <c r="G746" i="13"/>
  <c r="G745" i="13"/>
  <c r="G744" i="13"/>
  <c r="G743" i="13"/>
  <c r="G742" i="13"/>
  <c r="G741" i="13"/>
  <c r="G740" i="13"/>
  <c r="G739" i="13"/>
  <c r="G738" i="13"/>
  <c r="G737" i="13"/>
  <c r="G736" i="13"/>
  <c r="G735" i="13"/>
  <c r="G734" i="13"/>
  <c r="G733" i="13"/>
  <c r="G732" i="13"/>
  <c r="G731" i="13"/>
  <c r="G730" i="13"/>
  <c r="G729" i="13"/>
  <c r="G728" i="13"/>
  <c r="G727" i="13"/>
  <c r="G726" i="13"/>
  <c r="G725" i="13"/>
  <c r="G724" i="13"/>
  <c r="G723" i="13"/>
  <c r="G722" i="13"/>
  <c r="G721" i="13"/>
  <c r="G720" i="13"/>
  <c r="G719" i="13"/>
  <c r="G718" i="13"/>
  <c r="G717" i="13"/>
  <c r="G716" i="13"/>
  <c r="G715" i="13"/>
  <c r="G714" i="13"/>
  <c r="G713" i="13"/>
  <c r="G712" i="13"/>
  <c r="G711" i="13"/>
  <c r="G710" i="13"/>
  <c r="G709" i="13"/>
  <c r="G708" i="13"/>
  <c r="G707" i="13"/>
  <c r="G706" i="13"/>
  <c r="G705" i="13"/>
  <c r="G704" i="13"/>
  <c r="G703" i="13"/>
  <c r="G702" i="13"/>
  <c r="G701" i="13"/>
  <c r="G700" i="13"/>
  <c r="G699" i="13"/>
  <c r="G698" i="13"/>
  <c r="G697" i="13"/>
  <c r="G696" i="13"/>
  <c r="G695" i="13"/>
  <c r="G694" i="13"/>
  <c r="G693" i="13"/>
  <c r="G692" i="13"/>
  <c r="G691" i="13"/>
  <c r="G690" i="13"/>
  <c r="G689" i="13"/>
  <c r="G688" i="13"/>
  <c r="G687" i="13"/>
  <c r="G686" i="13"/>
  <c r="G685" i="13"/>
  <c r="G684" i="13"/>
  <c r="G683" i="13"/>
  <c r="G682" i="13"/>
  <c r="G681" i="13"/>
  <c r="G680" i="13"/>
  <c r="G679" i="13"/>
  <c r="G678" i="13"/>
  <c r="G677" i="13"/>
  <c r="G676" i="13"/>
  <c r="G675" i="13"/>
  <c r="G674" i="13"/>
  <c r="G673" i="13"/>
  <c r="G672" i="13"/>
  <c r="G671" i="13"/>
  <c r="G670" i="13"/>
  <c r="G669" i="13"/>
  <c r="G668" i="13"/>
  <c r="G667" i="13"/>
  <c r="G666" i="13"/>
  <c r="G665" i="13"/>
  <c r="G664" i="13"/>
  <c r="G663" i="13"/>
  <c r="G662" i="13"/>
  <c r="G661" i="13"/>
  <c r="G660" i="13"/>
  <c r="G659" i="13"/>
  <c r="G658" i="13"/>
  <c r="G657" i="13"/>
  <c r="G656" i="13"/>
  <c r="G655" i="13"/>
  <c r="G654" i="13"/>
  <c r="G653" i="13"/>
  <c r="G652" i="13"/>
  <c r="G651" i="13"/>
  <c r="G650" i="13"/>
  <c r="G649" i="13"/>
  <c r="G648" i="13"/>
  <c r="G647" i="13"/>
  <c r="G646" i="13"/>
  <c r="G645" i="13"/>
  <c r="G644" i="13"/>
  <c r="G643" i="13"/>
  <c r="G642" i="13"/>
  <c r="G641" i="13"/>
  <c r="G640" i="13"/>
  <c r="G639" i="13"/>
  <c r="G638" i="13"/>
  <c r="G637" i="13"/>
  <c r="G636" i="13"/>
  <c r="G635" i="13"/>
  <c r="G634" i="13"/>
  <c r="G633" i="13"/>
  <c r="G632" i="13"/>
  <c r="G631" i="13"/>
  <c r="G630" i="13"/>
  <c r="G629" i="13"/>
  <c r="G628" i="13"/>
  <c r="G627" i="13"/>
  <c r="G626" i="13"/>
  <c r="G625" i="13"/>
  <c r="G624" i="13"/>
  <c r="G623" i="13"/>
  <c r="G622" i="13"/>
  <c r="G621" i="13"/>
  <c r="G620" i="13"/>
  <c r="G619" i="13"/>
  <c r="G618" i="13"/>
  <c r="G617" i="13"/>
  <c r="G616" i="13"/>
  <c r="G615" i="13"/>
  <c r="G614" i="13"/>
  <c r="G613" i="13"/>
  <c r="G612" i="13"/>
  <c r="G611" i="13"/>
  <c r="G610" i="13"/>
  <c r="G609" i="13"/>
  <c r="G608" i="13"/>
  <c r="G607" i="13"/>
  <c r="G606" i="13"/>
  <c r="G605" i="13"/>
  <c r="G604" i="13"/>
  <c r="G603" i="13"/>
  <c r="G602" i="13"/>
  <c r="G601" i="13"/>
  <c r="G600" i="13"/>
  <c r="G599" i="13"/>
  <c r="G598" i="13"/>
  <c r="G597" i="13"/>
  <c r="G596" i="13"/>
  <c r="G595" i="13"/>
  <c r="G594" i="13"/>
  <c r="G593" i="13"/>
  <c r="G592" i="13"/>
  <c r="G591" i="13"/>
  <c r="G590" i="13"/>
  <c r="G589" i="13"/>
  <c r="G588" i="13"/>
  <c r="G587" i="13"/>
  <c r="G586" i="13"/>
  <c r="G585" i="13"/>
  <c r="G584" i="13"/>
  <c r="G583" i="13"/>
  <c r="G582" i="13"/>
  <c r="G581" i="13"/>
  <c r="G580" i="13"/>
  <c r="G579" i="13"/>
  <c r="G578" i="13"/>
  <c r="G577" i="13"/>
  <c r="G576" i="13"/>
  <c r="G575" i="13"/>
  <c r="G574" i="13"/>
  <c r="G573" i="13"/>
  <c r="G572" i="13"/>
  <c r="G571" i="13"/>
  <c r="G570" i="13"/>
  <c r="G569" i="13"/>
  <c r="G568" i="13"/>
  <c r="G567" i="13"/>
  <c r="G566" i="13"/>
  <c r="G565" i="13"/>
  <c r="G564" i="13"/>
  <c r="G563" i="13"/>
  <c r="G562" i="13"/>
  <c r="G561" i="13"/>
  <c r="G560" i="13"/>
  <c r="G559" i="13"/>
  <c r="G558" i="13"/>
  <c r="G557" i="13"/>
  <c r="G556" i="13"/>
  <c r="G555" i="13"/>
  <c r="G554" i="13"/>
  <c r="G553" i="13"/>
  <c r="G552" i="13"/>
  <c r="G551" i="13"/>
  <c r="G550" i="13"/>
  <c r="G549" i="13"/>
  <c r="G548" i="13"/>
  <c r="G547" i="13"/>
  <c r="G546" i="13"/>
  <c r="G545" i="13"/>
  <c r="G544" i="13"/>
  <c r="G543" i="13"/>
  <c r="G542" i="13"/>
  <c r="G541" i="13"/>
  <c r="G540" i="13"/>
  <c r="G539" i="13"/>
  <c r="G538" i="13"/>
  <c r="G537" i="13"/>
  <c r="G536" i="13"/>
  <c r="G535" i="13"/>
  <c r="G534" i="13"/>
  <c r="G533" i="13"/>
  <c r="G532" i="13"/>
  <c r="G531" i="13"/>
  <c r="G530" i="13"/>
  <c r="G529" i="13"/>
  <c r="G528" i="13"/>
  <c r="G527" i="13"/>
  <c r="G526" i="13"/>
  <c r="G525" i="13"/>
  <c r="G524" i="13"/>
  <c r="G523" i="13"/>
  <c r="G522" i="13"/>
  <c r="G521" i="13"/>
  <c r="G520" i="13"/>
  <c r="G519" i="13"/>
  <c r="G518" i="13"/>
  <c r="G517" i="13"/>
  <c r="G516" i="13"/>
  <c r="G515" i="13"/>
  <c r="G514" i="13"/>
  <c r="G513" i="13"/>
  <c r="G512" i="13"/>
  <c r="G511" i="13"/>
  <c r="G510" i="13"/>
  <c r="G509" i="13"/>
  <c r="G508" i="13"/>
  <c r="G507" i="13"/>
  <c r="G506" i="13"/>
  <c r="G505" i="13"/>
  <c r="G504" i="13"/>
  <c r="G503" i="13"/>
  <c r="G502" i="13"/>
  <c r="G501" i="13"/>
  <c r="G500" i="13"/>
  <c r="G499" i="13"/>
  <c r="G498" i="13"/>
  <c r="G497" i="13"/>
  <c r="G496" i="13"/>
  <c r="G495" i="13"/>
  <c r="G494" i="13"/>
  <c r="G493" i="13"/>
  <c r="G492" i="13"/>
  <c r="G491" i="13"/>
  <c r="G490" i="13"/>
  <c r="G489" i="13"/>
  <c r="G488" i="13"/>
  <c r="G487" i="13"/>
  <c r="G486" i="13"/>
  <c r="G485" i="13"/>
  <c r="G484" i="13"/>
  <c r="G483" i="13"/>
  <c r="G482" i="13"/>
  <c r="G481" i="13"/>
  <c r="G480" i="13"/>
  <c r="G479" i="13"/>
  <c r="G478" i="13"/>
  <c r="G477" i="13"/>
  <c r="G476" i="13"/>
  <c r="G475" i="13"/>
  <c r="G474" i="13"/>
  <c r="G473" i="13"/>
  <c r="G472" i="13"/>
  <c r="G471" i="13"/>
  <c r="G470" i="13"/>
  <c r="G469" i="13"/>
  <c r="G468" i="13"/>
  <c r="G467" i="13"/>
  <c r="G466" i="13"/>
  <c r="G465" i="13"/>
  <c r="G464" i="13"/>
  <c r="G463" i="13"/>
  <c r="G462" i="13"/>
  <c r="G461" i="13"/>
  <c r="G460" i="13"/>
  <c r="G459" i="13"/>
  <c r="G458" i="13"/>
  <c r="G457" i="13"/>
  <c r="G456" i="13"/>
  <c r="G455" i="13"/>
  <c r="G454" i="13"/>
  <c r="G453" i="13"/>
  <c r="G452" i="13"/>
  <c r="G451" i="13"/>
  <c r="G450" i="13"/>
  <c r="G449" i="13"/>
  <c r="G448" i="13"/>
  <c r="G447" i="13"/>
  <c r="G446" i="13"/>
  <c r="G445" i="13"/>
  <c r="G444" i="13"/>
  <c r="G443" i="13"/>
  <c r="G442" i="13"/>
  <c r="G441" i="13"/>
  <c r="G440" i="13"/>
  <c r="G439" i="13"/>
  <c r="G438" i="13"/>
  <c r="G437" i="13"/>
  <c r="G436" i="13"/>
  <c r="G435" i="13"/>
  <c r="G434" i="13"/>
  <c r="G433" i="13"/>
  <c r="G432" i="13"/>
  <c r="G431" i="13"/>
  <c r="G430" i="13"/>
  <c r="G429" i="13"/>
  <c r="G428" i="13"/>
  <c r="G427" i="13"/>
  <c r="G426" i="13"/>
  <c r="G425" i="13"/>
  <c r="G424" i="13"/>
  <c r="G423" i="13"/>
  <c r="G422" i="13"/>
  <c r="G421" i="13"/>
  <c r="G420" i="13"/>
  <c r="G419" i="13"/>
  <c r="G418" i="13"/>
  <c r="G417" i="13"/>
  <c r="G416" i="13"/>
  <c r="G415" i="13"/>
  <c r="G414" i="13"/>
  <c r="G413" i="13"/>
  <c r="G412" i="13"/>
  <c r="G411" i="13"/>
  <c r="G410" i="13"/>
  <c r="G409" i="13"/>
  <c r="G408" i="13"/>
  <c r="G407" i="13"/>
  <c r="G406" i="13"/>
  <c r="G405" i="13"/>
  <c r="G404" i="13"/>
  <c r="G403" i="13"/>
  <c r="G402" i="13"/>
  <c r="G401" i="13"/>
  <c r="G400" i="13"/>
  <c r="G399" i="13"/>
  <c r="G398" i="13"/>
  <c r="G397" i="13"/>
  <c r="G396" i="13"/>
  <c r="G395" i="13"/>
  <c r="G394" i="13"/>
  <c r="G393" i="13"/>
  <c r="G392" i="13"/>
  <c r="G391" i="13"/>
  <c r="G390" i="13"/>
  <c r="G389" i="13"/>
  <c r="G388" i="13"/>
  <c r="G387" i="13"/>
  <c r="G386" i="13"/>
  <c r="G385" i="13"/>
  <c r="G384" i="13"/>
  <c r="G383" i="13"/>
  <c r="G382" i="13"/>
  <c r="G381" i="13"/>
  <c r="G380" i="13"/>
  <c r="G379" i="13"/>
  <c r="G378" i="13"/>
  <c r="G377" i="13"/>
  <c r="G376" i="13"/>
  <c r="G375" i="13"/>
  <c r="G374" i="13"/>
  <c r="G373" i="13"/>
  <c r="G372" i="13"/>
  <c r="G371" i="13"/>
  <c r="G370" i="13"/>
  <c r="G369" i="13"/>
  <c r="G368" i="13"/>
  <c r="G367" i="13"/>
  <c r="G366" i="13"/>
  <c r="G365" i="13"/>
  <c r="G364" i="13"/>
  <c r="G363" i="13"/>
  <c r="G362" i="13"/>
  <c r="G361" i="13"/>
  <c r="G360" i="13"/>
  <c r="G359" i="13"/>
  <c r="G358" i="13"/>
  <c r="G357" i="13"/>
  <c r="G356" i="13"/>
  <c r="G355" i="13"/>
  <c r="G354" i="13"/>
  <c r="G353" i="13"/>
  <c r="G352" i="13"/>
  <c r="G351" i="13"/>
  <c r="G350" i="13"/>
  <c r="G349" i="13"/>
  <c r="G348" i="13"/>
  <c r="G347" i="13"/>
  <c r="G346" i="13"/>
  <c r="G345" i="13"/>
  <c r="G344" i="13"/>
  <c r="G343" i="13"/>
  <c r="G342" i="13"/>
  <c r="G341" i="13"/>
  <c r="G340" i="13"/>
  <c r="G339" i="13"/>
  <c r="G338" i="13"/>
  <c r="G337" i="13"/>
  <c r="G336" i="13"/>
  <c r="G335" i="13"/>
  <c r="G334" i="13"/>
  <c r="G333" i="13"/>
  <c r="G332" i="13"/>
  <c r="G331" i="13"/>
  <c r="G330" i="13"/>
  <c r="G329" i="13"/>
  <c r="G328" i="13"/>
  <c r="G327" i="13"/>
  <c r="G326" i="13"/>
  <c r="G325" i="13"/>
  <c r="G324" i="13"/>
  <c r="G323" i="13"/>
  <c r="G322" i="13"/>
  <c r="G321" i="13"/>
  <c r="G320" i="13"/>
  <c r="G319" i="13"/>
  <c r="G318" i="13"/>
  <c r="G317" i="13"/>
  <c r="G316" i="13"/>
  <c r="G315" i="13"/>
  <c r="G314" i="13"/>
  <c r="G313" i="13"/>
  <c r="G312" i="13"/>
  <c r="G311" i="13"/>
  <c r="G310" i="13"/>
  <c r="G309" i="13"/>
  <c r="G308" i="13"/>
  <c r="G307" i="13"/>
  <c r="G306" i="13"/>
  <c r="G305" i="13"/>
  <c r="G304" i="13"/>
  <c r="G303" i="13"/>
  <c r="G302" i="13"/>
  <c r="G301" i="13"/>
  <c r="G300" i="13"/>
  <c r="G299" i="13"/>
  <c r="G298" i="13"/>
  <c r="G297" i="13"/>
  <c r="G296" i="13"/>
  <c r="G295" i="13"/>
  <c r="G294" i="13"/>
  <c r="G293" i="13"/>
  <c r="G292" i="13"/>
  <c r="G291" i="13"/>
  <c r="G290" i="13"/>
  <c r="G289" i="13"/>
  <c r="G288" i="13"/>
  <c r="G287" i="13"/>
  <c r="G286" i="13"/>
  <c r="G285" i="13"/>
  <c r="G284" i="13"/>
  <c r="G283" i="13"/>
  <c r="G282" i="13"/>
  <c r="G281" i="13"/>
  <c r="G280" i="13"/>
  <c r="G279" i="13"/>
  <c r="G278" i="13"/>
  <c r="G277" i="13"/>
  <c r="G276" i="13"/>
  <c r="G275" i="13"/>
  <c r="G274" i="13"/>
  <c r="G273" i="13"/>
  <c r="G272" i="13"/>
  <c r="G271" i="13"/>
  <c r="G270" i="13"/>
  <c r="G269" i="13"/>
  <c r="G268" i="13"/>
  <c r="G267" i="13"/>
  <c r="G266" i="13"/>
  <c r="G265" i="13"/>
  <c r="G264" i="13"/>
  <c r="G263" i="13"/>
  <c r="G262" i="13"/>
  <c r="G261" i="13"/>
  <c r="G260" i="13"/>
  <c r="G259" i="13"/>
  <c r="G258" i="13"/>
  <c r="G257" i="13"/>
  <c r="G256" i="13"/>
  <c r="G255" i="13"/>
  <c r="G254" i="13"/>
  <c r="G253" i="13"/>
  <c r="G252" i="13"/>
  <c r="G251" i="13"/>
  <c r="G250" i="13"/>
  <c r="G249" i="13"/>
  <c r="G248" i="13"/>
  <c r="G247" i="13"/>
  <c r="G246" i="13"/>
  <c r="G245" i="13"/>
  <c r="G244" i="13"/>
  <c r="G243" i="13"/>
  <c r="G242" i="13"/>
  <c r="G241" i="13"/>
  <c r="G240" i="13"/>
  <c r="G239" i="13"/>
  <c r="G238" i="13"/>
  <c r="G237" i="13"/>
  <c r="G236" i="13"/>
  <c r="G235" i="13"/>
  <c r="G234" i="13"/>
  <c r="G233" i="13"/>
  <c r="G232" i="13"/>
  <c r="G231" i="13"/>
  <c r="G230" i="13"/>
  <c r="G229" i="13"/>
  <c r="G228" i="13"/>
  <c r="G227" i="13"/>
  <c r="G226" i="13"/>
  <c r="G225" i="13"/>
  <c r="G224" i="13"/>
  <c r="G223" i="13"/>
  <c r="G222" i="13"/>
  <c r="G221" i="13"/>
  <c r="G220" i="13"/>
  <c r="G219" i="13"/>
  <c r="G218" i="13"/>
  <c r="G217" i="13"/>
  <c r="G216" i="13"/>
  <c r="G215" i="13"/>
  <c r="G214" i="13"/>
  <c r="G213" i="13"/>
  <c r="G212" i="13"/>
  <c r="G211" i="13"/>
  <c r="G210" i="13"/>
  <c r="G209" i="13"/>
  <c r="G208" i="13"/>
  <c r="G207" i="13"/>
  <c r="G206" i="13"/>
  <c r="G205" i="13"/>
  <c r="G204" i="13"/>
  <c r="G203" i="13"/>
  <c r="G202" i="13"/>
  <c r="G201" i="13"/>
  <c r="G200" i="13"/>
  <c r="G199" i="13"/>
  <c r="G198" i="13"/>
  <c r="G197" i="13"/>
  <c r="G196" i="13"/>
  <c r="G195" i="13"/>
  <c r="G194" i="13"/>
  <c r="G193" i="13"/>
  <c r="G192" i="13"/>
  <c r="G191" i="13"/>
  <c r="G190" i="13"/>
  <c r="G189" i="13"/>
  <c r="G188" i="13"/>
  <c r="G187" i="13"/>
  <c r="G186" i="13"/>
  <c r="G185" i="13"/>
  <c r="G184" i="13"/>
  <c r="G183" i="13"/>
  <c r="G182" i="13"/>
  <c r="G181" i="13"/>
  <c r="G180" i="13"/>
  <c r="G179" i="13"/>
  <c r="G178" i="13"/>
  <c r="G177" i="13"/>
  <c r="G176" i="13"/>
  <c r="G175" i="13"/>
  <c r="G174" i="13"/>
  <c r="G173" i="13"/>
  <c r="G172" i="13"/>
  <c r="G171" i="13"/>
  <c r="G170" i="13"/>
  <c r="G169" i="13"/>
  <c r="G168" i="13"/>
  <c r="G167" i="13"/>
  <c r="G166" i="13"/>
  <c r="G165" i="13"/>
  <c r="G164" i="13"/>
  <c r="G163" i="13"/>
  <c r="G162" i="13"/>
  <c r="G161" i="13"/>
  <c r="G160" i="13"/>
  <c r="G159" i="13"/>
  <c r="G158" i="13"/>
  <c r="G157" i="13"/>
  <c r="G156" i="13"/>
  <c r="G155" i="13"/>
  <c r="G154" i="13"/>
  <c r="G153" i="13"/>
  <c r="G152" i="13"/>
  <c r="G151" i="13"/>
  <c r="G150" i="13"/>
  <c r="G149" i="13"/>
  <c r="G148" i="13"/>
  <c r="G147" i="13"/>
  <c r="G146" i="13"/>
  <c r="G145" i="13"/>
  <c r="G144" i="13"/>
  <c r="G143" i="13"/>
  <c r="G142" i="13"/>
  <c r="G141" i="13"/>
  <c r="G140" i="13"/>
  <c r="G139" i="13"/>
  <c r="G138" i="13"/>
  <c r="G137" i="13"/>
  <c r="G136" i="13"/>
  <c r="G135" i="13"/>
  <c r="G134" i="13"/>
  <c r="G133" i="13"/>
  <c r="G132" i="13"/>
  <c r="G131" i="13"/>
  <c r="G130" i="13"/>
  <c r="G129" i="13"/>
  <c r="G128" i="13"/>
  <c r="G127" i="13"/>
  <c r="G126" i="13"/>
  <c r="G125" i="13"/>
  <c r="G124" i="13"/>
  <c r="G123" i="13"/>
  <c r="G122" i="13"/>
  <c r="G121" i="13"/>
  <c r="G120" i="13"/>
  <c r="G119" i="13"/>
  <c r="G118" i="13"/>
  <c r="G117" i="13"/>
  <c r="G116" i="13"/>
  <c r="G115" i="13"/>
  <c r="G114" i="13"/>
  <c r="G113" i="13"/>
  <c r="G112" i="13"/>
  <c r="G111" i="13"/>
  <c r="G110" i="13"/>
  <c r="G109" i="13"/>
  <c r="G108" i="13"/>
  <c r="G107" i="13"/>
  <c r="G106" i="13"/>
  <c r="G105" i="13"/>
  <c r="G104" i="13"/>
  <c r="G103" i="13"/>
  <c r="G102" i="13"/>
  <c r="G101" i="13"/>
  <c r="G100" i="13"/>
  <c r="G99" i="13"/>
  <c r="G98" i="13"/>
  <c r="G97" i="13"/>
  <c r="G96" i="13"/>
  <c r="G95" i="13"/>
  <c r="G94" i="13"/>
  <c r="G93" i="13"/>
  <c r="G92" i="13"/>
  <c r="G91" i="13"/>
  <c r="G90" i="13"/>
  <c r="G89" i="13"/>
  <c r="G88" i="13"/>
  <c r="G87" i="13"/>
  <c r="G86" i="13"/>
  <c r="G85" i="13"/>
  <c r="G84" i="13"/>
  <c r="G83" i="13"/>
  <c r="G82" i="13"/>
  <c r="G81" i="13"/>
  <c r="G80" i="13"/>
  <c r="G79" i="13"/>
  <c r="G78" i="13"/>
  <c r="G77" i="13"/>
  <c r="G76" i="13"/>
  <c r="G75" i="13"/>
  <c r="G74" i="13"/>
  <c r="G73" i="13"/>
  <c r="G72" i="13"/>
  <c r="G71" i="13"/>
  <c r="G70" i="13"/>
  <c r="G69" i="13"/>
  <c r="G68" i="13"/>
  <c r="G67" i="13"/>
  <c r="G66" i="13"/>
  <c r="G65" i="13"/>
  <c r="G64" i="13"/>
  <c r="G63" i="13"/>
  <c r="G62" i="13"/>
  <c r="G61" i="13"/>
  <c r="G60" i="13"/>
  <c r="G59" i="13"/>
  <c r="G58" i="13"/>
  <c r="G57" i="13"/>
  <c r="G56" i="13"/>
  <c r="G55" i="13"/>
  <c r="G54" i="13"/>
  <c r="G53" i="13"/>
  <c r="G52" i="13"/>
  <c r="G51" i="13"/>
  <c r="G50" i="13"/>
  <c r="G49" i="13"/>
  <c r="G48" i="13"/>
  <c r="G47" i="13"/>
  <c r="G46" i="13"/>
  <c r="G45" i="13"/>
  <c r="G44" i="13"/>
  <c r="G43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E43" i="12"/>
  <c r="D38" i="12"/>
  <c r="K38" i="12" s="1"/>
  <c r="D35" i="12"/>
  <c r="K35" i="12" s="1"/>
  <c r="D34" i="12"/>
  <c r="K34" i="12" s="1"/>
  <c r="D33" i="12"/>
  <c r="K33" i="12" s="1"/>
  <c r="D32" i="12"/>
  <c r="K32" i="12" s="1"/>
  <c r="D30" i="12"/>
  <c r="K30" i="12" s="1"/>
  <c r="D27" i="12"/>
  <c r="K27" i="12" s="1"/>
  <c r="D24" i="12"/>
  <c r="K24" i="12" s="1"/>
  <c r="D20" i="12"/>
  <c r="K20" i="12" s="1"/>
  <c r="D16" i="12"/>
  <c r="K16" i="12" s="1"/>
  <c r="D14" i="12"/>
  <c r="K14" i="12" s="1"/>
  <c r="D12" i="12"/>
  <c r="K12" i="12" s="1"/>
  <c r="F43" i="12"/>
  <c r="C43" i="12"/>
  <c r="K46" i="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M201" i="14" l="1"/>
  <c r="T413" i="14"/>
  <c r="M183" i="14"/>
  <c r="M154" i="14"/>
  <c r="K43" i="12"/>
  <c r="K46" i="12" s="1"/>
  <c r="K227" i="14"/>
  <c r="M227" i="14" s="1"/>
  <c r="M202" i="14"/>
  <c r="X413" i="14"/>
  <c r="G780" i="13"/>
  <c r="K24" i="14"/>
  <c r="D43" i="12"/>
  <c r="Y413" i="14" l="1"/>
  <c r="M24" i="14"/>
  <c r="AA413" i="14" s="1"/>
  <c r="E42" i="11"/>
  <c r="C42" i="11"/>
  <c r="F42" i="11"/>
  <c r="N12" i="1" l="1"/>
  <c r="N10" i="1"/>
  <c r="O10" i="1" s="1"/>
  <c r="F10" i="1" l="1"/>
  <c r="S10" i="1" s="1"/>
  <c r="Q46" i="1"/>
  <c r="P46" i="1"/>
  <c r="M46" i="1"/>
  <c r="L46" i="1"/>
  <c r="I46" i="1"/>
  <c r="H46" i="1"/>
  <c r="G46" i="1"/>
  <c r="E46" i="1"/>
  <c r="D46" i="1"/>
  <c r="R45" i="1"/>
  <c r="O45" i="1"/>
  <c r="F45" i="1"/>
  <c r="S45" i="1" s="1"/>
  <c r="R44" i="1"/>
  <c r="O44" i="1"/>
  <c r="F44" i="1"/>
  <c r="S44" i="1" s="1"/>
  <c r="R43" i="1"/>
  <c r="O43" i="1"/>
  <c r="F43" i="1"/>
  <c r="S43" i="1" s="1"/>
  <c r="R42" i="1"/>
  <c r="O42" i="1"/>
  <c r="F42" i="1"/>
  <c r="S42" i="1" s="1"/>
  <c r="R41" i="1"/>
  <c r="N41" i="1"/>
  <c r="O41" i="1" s="1"/>
  <c r="F41" i="1"/>
  <c r="S41" i="1" s="1"/>
  <c r="R40" i="1"/>
  <c r="N40" i="1"/>
  <c r="O40" i="1" s="1"/>
  <c r="F40" i="1"/>
  <c r="S40" i="1" s="1"/>
  <c r="R39" i="1"/>
  <c r="O39" i="1"/>
  <c r="F39" i="1"/>
  <c r="S39" i="1" s="1"/>
  <c r="R38" i="1"/>
  <c r="O38" i="1"/>
  <c r="F38" i="1"/>
  <c r="S38" i="1" s="1"/>
  <c r="R37" i="1"/>
  <c r="N37" i="1"/>
  <c r="O37" i="1" s="1"/>
  <c r="F37" i="1"/>
  <c r="S37" i="1" s="1"/>
  <c r="R36" i="1"/>
  <c r="O36" i="1"/>
  <c r="F36" i="1"/>
  <c r="S36" i="1" s="1"/>
  <c r="R35" i="1"/>
  <c r="N35" i="1"/>
  <c r="O35" i="1" s="1"/>
  <c r="F35" i="1"/>
  <c r="S35" i="1" s="1"/>
  <c r="R34" i="1"/>
  <c r="O34" i="1"/>
  <c r="F34" i="1"/>
  <c r="S34" i="1" s="1"/>
  <c r="R33" i="1"/>
  <c r="O33" i="1"/>
  <c r="F33" i="1"/>
  <c r="S33" i="1" s="1"/>
  <c r="R32" i="1"/>
  <c r="N32" i="1"/>
  <c r="O32" i="1" s="1"/>
  <c r="F32" i="1"/>
  <c r="S32" i="1" s="1"/>
  <c r="R31" i="1"/>
  <c r="N31" i="1"/>
  <c r="O31" i="1" s="1"/>
  <c r="F31" i="1"/>
  <c r="S31" i="1" s="1"/>
  <c r="R30" i="1"/>
  <c r="N30" i="1"/>
  <c r="O30" i="1" s="1"/>
  <c r="F30" i="1"/>
  <c r="S30" i="1" s="1"/>
  <c r="R29" i="1"/>
  <c r="O29" i="1"/>
  <c r="F29" i="1"/>
  <c r="S29" i="1" s="1"/>
  <c r="R28" i="1"/>
  <c r="O28" i="1"/>
  <c r="F28" i="1"/>
  <c r="S28" i="1" s="1"/>
  <c r="R27" i="1"/>
  <c r="O27" i="1"/>
  <c r="F27" i="1"/>
  <c r="S27" i="1" s="1"/>
  <c r="R26" i="1"/>
  <c r="O26" i="1"/>
  <c r="F26" i="1"/>
  <c r="S26" i="1" s="1"/>
  <c r="R25" i="1"/>
  <c r="N25" i="1"/>
  <c r="O25" i="1" s="1"/>
  <c r="F25" i="1"/>
  <c r="S25" i="1" s="1"/>
  <c r="R24" i="1"/>
  <c r="O24" i="1"/>
  <c r="F24" i="1"/>
  <c r="S24" i="1" s="1"/>
  <c r="R23" i="1"/>
  <c r="O23" i="1"/>
  <c r="F23" i="1"/>
  <c r="S23" i="1" s="1"/>
  <c r="R22" i="1"/>
  <c r="O22" i="1"/>
  <c r="F22" i="1"/>
  <c r="S22" i="1" s="1"/>
  <c r="R21" i="1"/>
  <c r="N21" i="1"/>
  <c r="O21" i="1" s="1"/>
  <c r="F21" i="1"/>
  <c r="S21" i="1" s="1"/>
  <c r="R20" i="1"/>
  <c r="O20" i="1"/>
  <c r="F20" i="1"/>
  <c r="S20" i="1" s="1"/>
  <c r="R19" i="1"/>
  <c r="N19" i="1"/>
  <c r="O19" i="1" s="1"/>
  <c r="F19" i="1"/>
  <c r="S19" i="1" s="1"/>
  <c r="R18" i="1"/>
  <c r="N18" i="1"/>
  <c r="O18" i="1" s="1"/>
  <c r="F18" i="1"/>
  <c r="S18" i="1" s="1"/>
  <c r="R17" i="1"/>
  <c r="O17" i="1"/>
  <c r="F17" i="1"/>
  <c r="S17" i="1" s="1"/>
  <c r="R16" i="1"/>
  <c r="N16" i="1"/>
  <c r="O16" i="1" s="1"/>
  <c r="F16" i="1"/>
  <c r="S16" i="1" s="1"/>
  <c r="R15" i="1"/>
  <c r="N15" i="1"/>
  <c r="O15" i="1" s="1"/>
  <c r="F15" i="1"/>
  <c r="S15" i="1" s="1"/>
  <c r="R14" i="1"/>
  <c r="O14" i="1"/>
  <c r="F14" i="1"/>
  <c r="S14" i="1" s="1"/>
  <c r="R13" i="1"/>
  <c r="O13" i="1"/>
  <c r="F13" i="1"/>
  <c r="S13" i="1" s="1"/>
  <c r="R12" i="1"/>
  <c r="O12" i="1"/>
  <c r="F12" i="1"/>
  <c r="S12" i="1" s="1"/>
  <c r="R11" i="1"/>
  <c r="O11" i="1"/>
  <c r="F11" i="1"/>
  <c r="S11" i="1" s="1"/>
  <c r="R10" i="1"/>
  <c r="G49" i="1" l="1"/>
  <c r="S46" i="1"/>
  <c r="J39" i="1"/>
  <c r="T39" i="1" s="1"/>
  <c r="J44" i="1"/>
  <c r="T44" i="1" s="1"/>
  <c r="J33" i="1"/>
  <c r="T33" i="1" s="1"/>
  <c r="J35" i="1"/>
  <c r="T35" i="1" s="1"/>
  <c r="J42" i="1"/>
  <c r="T42" i="1" s="1"/>
  <c r="J38" i="1"/>
  <c r="T38" i="1" s="1"/>
  <c r="J40" i="1"/>
  <c r="T40" i="1" s="1"/>
  <c r="N46" i="1"/>
  <c r="J43" i="1"/>
  <c r="T43" i="1" s="1"/>
  <c r="J34" i="1"/>
  <c r="T34" i="1" s="1"/>
  <c r="J45" i="1"/>
  <c r="T45" i="1" s="1"/>
  <c r="J10" i="1"/>
  <c r="T10" i="1" s="1"/>
  <c r="R46" i="1"/>
  <c r="J16" i="1"/>
  <c r="T16" i="1" s="1"/>
  <c r="J19" i="1"/>
  <c r="T19" i="1" s="1"/>
  <c r="J22" i="1"/>
  <c r="T22" i="1" s="1"/>
  <c r="J23" i="1"/>
  <c r="T23" i="1" s="1"/>
  <c r="J24" i="1"/>
  <c r="T24" i="1" s="1"/>
  <c r="J25" i="1"/>
  <c r="T25" i="1" s="1"/>
  <c r="F46" i="1"/>
  <c r="J11" i="1"/>
  <c r="T11" i="1" s="1"/>
  <c r="J12" i="1"/>
  <c r="T12" i="1" s="1"/>
  <c r="J31" i="1"/>
  <c r="T31" i="1" s="1"/>
  <c r="O46" i="1"/>
  <c r="J13" i="1"/>
  <c r="T13" i="1" s="1"/>
  <c r="J14" i="1"/>
  <c r="T14" i="1" s="1"/>
  <c r="J15" i="1"/>
  <c r="T15" i="1" s="1"/>
  <c r="J17" i="1"/>
  <c r="T17" i="1" s="1"/>
  <c r="J18" i="1"/>
  <c r="T18" i="1" s="1"/>
  <c r="J20" i="1"/>
  <c r="T20" i="1" s="1"/>
  <c r="J21" i="1"/>
  <c r="T21" i="1" s="1"/>
  <c r="J26" i="1"/>
  <c r="T26" i="1" s="1"/>
  <c r="J27" i="1"/>
  <c r="T27" i="1" s="1"/>
  <c r="J28" i="1"/>
  <c r="T28" i="1" s="1"/>
  <c r="J29" i="1"/>
  <c r="T29" i="1" s="1"/>
  <c r="J30" i="1"/>
  <c r="T30" i="1" s="1"/>
  <c r="J32" i="1"/>
  <c r="T32" i="1" s="1"/>
  <c r="J36" i="1"/>
  <c r="T36" i="1" s="1"/>
  <c r="J37" i="1"/>
  <c r="T37" i="1" s="1"/>
  <c r="J41" i="1"/>
  <c r="T41" i="1" s="1"/>
  <c r="J46" i="1" l="1"/>
  <c r="T46" i="1"/>
  <c r="T48" i="1" s="1"/>
  <c r="F30" i="4" l="1"/>
  <c r="D30" i="4"/>
  <c r="E29" i="4"/>
  <c r="I29" i="4" s="1"/>
  <c r="E25" i="4"/>
  <c r="I25" i="4" s="1"/>
  <c r="G17" i="4"/>
  <c r="C19" i="4"/>
  <c r="G19" i="4" l="1"/>
  <c r="G30" i="4"/>
  <c r="C30" i="4"/>
  <c r="E28" i="4"/>
  <c r="I28" i="4" s="1"/>
  <c r="E27" i="4"/>
  <c r="I27" i="4" s="1"/>
  <c r="E26" i="4"/>
  <c r="I26" i="4" s="1"/>
  <c r="I30" i="4" s="1"/>
  <c r="E30" i="4" l="1"/>
  <c r="H30" i="4"/>
  <c r="F5" i="8" l="1"/>
  <c r="B1" i="8"/>
  <c r="C1" i="8"/>
  <c r="G5" i="8" l="1"/>
  <c r="B5" i="8" s="1"/>
  <c r="B15" i="8" s="1"/>
  <c r="F10" i="8"/>
  <c r="F15" i="8"/>
  <c r="F14" i="8"/>
  <c r="F11" i="8"/>
  <c r="F17" i="8"/>
  <c r="F13" i="8"/>
  <c r="F16" i="8"/>
  <c r="F8" i="8"/>
  <c r="F9" i="8"/>
  <c r="F18" i="8"/>
  <c r="F19" i="8"/>
  <c r="F12" i="8"/>
  <c r="B9" i="8" l="1"/>
  <c r="B17" i="8"/>
  <c r="B18" i="8"/>
  <c r="B11" i="8"/>
  <c r="C5" i="8"/>
  <c r="B14" i="8"/>
  <c r="B13" i="8"/>
  <c r="B19" i="8"/>
  <c r="B12" i="8"/>
  <c r="B16" i="8"/>
  <c r="B8" i="8"/>
  <c r="B10" i="8"/>
  <c r="F6" i="8" l="1"/>
  <c r="B6" i="8"/>
</calcChain>
</file>

<file path=xl/sharedStrings.xml><?xml version="1.0" encoding="utf-8"?>
<sst xmlns="http://schemas.openxmlformats.org/spreadsheetml/2006/main" count="3008" uniqueCount="945">
  <si>
    <t>S/n</t>
  </si>
  <si>
    <t>No. of LGCs</t>
  </si>
  <si>
    <t>Gross Total</t>
  </si>
  <si>
    <t>External Debt</t>
  </si>
  <si>
    <t>Stabilization</t>
  </si>
  <si>
    <t>Development of Natural Resources</t>
  </si>
  <si>
    <t>FCT-Abuja</t>
  </si>
  <si>
    <t>Gross Statutory Allocation</t>
  </si>
  <si>
    <t>6=4+5</t>
  </si>
  <si>
    <t>10=6-(7+8+9)</t>
  </si>
  <si>
    <t>State</t>
  </si>
  <si>
    <t>Local Government Councils</t>
  </si>
  <si>
    <t>Value Added Tax</t>
  </si>
  <si>
    <t>Contractual Obligation (ISPO)</t>
  </si>
  <si>
    <t>Net Statutory Allocation</t>
  </si>
  <si>
    <t>Total Net Amount</t>
  </si>
  <si>
    <t>Total (States/LGCs)</t>
  </si>
  <si>
    <t>13% Derivation Fund</t>
  </si>
  <si>
    <t>FGN (CRF Account)</t>
  </si>
  <si>
    <t>Share of Derivation &amp; Ecology</t>
  </si>
  <si>
    <t>Beneficiaries</t>
  </si>
  <si>
    <t>Total Allocation</t>
  </si>
  <si>
    <t>FGN (see Table II)</t>
  </si>
  <si>
    <t>Table III</t>
  </si>
  <si>
    <t>Deductions</t>
  </si>
  <si>
    <t>VAT</t>
  </si>
  <si>
    <t>Total Gross Amount</t>
  </si>
  <si>
    <t>State (see Table III)</t>
  </si>
  <si>
    <t>LGCs (see Table IV)</t>
  </si>
  <si>
    <t>……………………………………………………………</t>
  </si>
  <si>
    <t>Abuja. Nigeria.</t>
  </si>
  <si>
    <t>13% Share of Derivation (Net)</t>
  </si>
  <si>
    <t>Exchange Gain Difference</t>
  </si>
  <si>
    <t>Cost of Collection - NCS</t>
  </si>
  <si>
    <t>S/NO</t>
  </si>
  <si>
    <t>EXCHANGE DIFFERENCE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</si>
  <si>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</si>
  <si>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</si>
  <si>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</si>
  <si>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</si>
  <si>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</si>
  <si>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</si>
  <si>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</si>
  <si>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</si>
  <si>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</si>
  <si>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</si>
  <si>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</si>
  <si>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</si>
  <si>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</si>
  <si>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</si>
  <si>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</si>
  <si>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</si>
  <si>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</si>
  <si>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</si>
  <si>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</si>
  <si>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</si>
  <si>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</si>
  <si>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</si>
  <si>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</si>
  <si>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</si>
  <si>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</si>
  <si>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</si>
  <si>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</si>
  <si>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</si>
  <si>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</si>
  <si>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</si>
  <si>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</si>
  <si>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</si>
  <si>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</si>
  <si>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</si>
  <si>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</si>
  <si>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</si>
  <si>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FCT-ABUJA</t>
  </si>
  <si>
    <t>Gross VAT Allocation</t>
  </si>
  <si>
    <t>NASARAWA</t>
  </si>
  <si>
    <t>ABA NORTH</t>
  </si>
  <si>
    <t>ABA SOUTH</t>
  </si>
  <si>
    <t>AROCHUKWU</t>
  </si>
  <si>
    <t>BENDE</t>
  </si>
  <si>
    <t>IKWUANO</t>
  </si>
  <si>
    <t>ISIALA NGWA NORTH</t>
  </si>
  <si>
    <t>ISIALA NGWA SOUTH</t>
  </si>
  <si>
    <t>ISUIKWUATO</t>
  </si>
  <si>
    <t>NNEOCHI</t>
  </si>
  <si>
    <t>OBIOMA NGWA</t>
  </si>
  <si>
    <t>OHAFIA</t>
  </si>
  <si>
    <t>OSISIOMA</t>
  </si>
  <si>
    <t>UGWUNAGBO</t>
  </si>
  <si>
    <t>UKWA EAST</t>
  </si>
  <si>
    <t>UKWA WEST</t>
  </si>
  <si>
    <t>UMUAHIA NORTH</t>
  </si>
  <si>
    <t>UMUAHIA SOUTH</t>
  </si>
  <si>
    <t>DEMSA</t>
  </si>
  <si>
    <t>FUFORE</t>
  </si>
  <si>
    <t>GANYE</t>
  </si>
  <si>
    <t>GIREI</t>
  </si>
  <si>
    <t>GOMBI</t>
  </si>
  <si>
    <t>GUYUK</t>
  </si>
  <si>
    <t>HONG</t>
  </si>
  <si>
    <t>JADA</t>
  </si>
  <si>
    <t>LAMURDE</t>
  </si>
  <si>
    <t>MADAGALI</t>
  </si>
  <si>
    <t>MAIHA</t>
  </si>
  <si>
    <t>MAYO-BELWA</t>
  </si>
  <si>
    <t>MICHIKA</t>
  </si>
  <si>
    <t>MUBI NORTH</t>
  </si>
  <si>
    <t>MUBI SOUTH</t>
  </si>
  <si>
    <t>NUMAN</t>
  </si>
  <si>
    <t>SHELLENG</t>
  </si>
  <si>
    <t>SONG</t>
  </si>
  <si>
    <t>TOUNGO</t>
  </si>
  <si>
    <t>ABAK</t>
  </si>
  <si>
    <t>EASTERN OBOLO</t>
  </si>
  <si>
    <t>EKET</t>
  </si>
  <si>
    <t>EKPE ATAI</t>
  </si>
  <si>
    <t>ESSIEN UDIM</t>
  </si>
  <si>
    <t>ETIM EKPO</t>
  </si>
  <si>
    <t>ETINAN</t>
  </si>
  <si>
    <t>IBENO</t>
  </si>
  <si>
    <t>IBESIKPO ASUTAN</t>
  </si>
  <si>
    <t>IBIONO IBOM</t>
  </si>
  <si>
    <t>IKA</t>
  </si>
  <si>
    <t>IKONO</t>
  </si>
  <si>
    <t>IKOT ABASI</t>
  </si>
  <si>
    <t>IKOT EKPENE</t>
  </si>
  <si>
    <t>INI</t>
  </si>
  <si>
    <t>ITU</t>
  </si>
  <si>
    <t>MBO</t>
  </si>
  <si>
    <t>MKPAT ENIN</t>
  </si>
  <si>
    <t>NSIT IBOM</t>
  </si>
  <si>
    <t>NSIT UBIUM</t>
  </si>
  <si>
    <t>OBAT AKARA</t>
  </si>
  <si>
    <t>OKOBO</t>
  </si>
  <si>
    <t>ONNA</t>
  </si>
  <si>
    <t>ORON</t>
  </si>
  <si>
    <t>ORUK ANAM</t>
  </si>
  <si>
    <t>UDUNG UKO</t>
  </si>
  <si>
    <t>UKANAFUN</t>
  </si>
  <si>
    <t>UQUO</t>
  </si>
  <si>
    <t>URUAN</t>
  </si>
  <si>
    <t>URUE OFFONG/ORUK</t>
  </si>
  <si>
    <t>UYO</t>
  </si>
  <si>
    <t>AGUATA</t>
  </si>
  <si>
    <t>ANAMBRA EAST</t>
  </si>
  <si>
    <t>ANAMBRA WEST</t>
  </si>
  <si>
    <t>ANIOCHA</t>
  </si>
  <si>
    <t>AWKA NORTH</t>
  </si>
  <si>
    <t>AWKA SOUTH</t>
  </si>
  <si>
    <t>AYAMELUM</t>
  </si>
  <si>
    <t>DUNUKOFIA</t>
  </si>
  <si>
    <t>EKWUSIGWO</t>
  </si>
  <si>
    <t>IDEMILI NORTH</t>
  </si>
  <si>
    <t>IDEMILI SOUTH</t>
  </si>
  <si>
    <t>IHIALA</t>
  </si>
  <si>
    <t>NJIKOKA</t>
  </si>
  <si>
    <t>NNEWI NORTH</t>
  </si>
  <si>
    <t>NNEWI SOUTH</t>
  </si>
  <si>
    <t>OGBARU</t>
  </si>
  <si>
    <t>ONISHA NORTH</t>
  </si>
  <si>
    <t>ONISHA SOUTH</t>
  </si>
  <si>
    <t>ORUMBA NORTH</t>
  </si>
  <si>
    <t>ORUMBA SOUTH</t>
  </si>
  <si>
    <t>OYI</t>
  </si>
  <si>
    <t>ALKALERI</t>
  </si>
  <si>
    <t>BOGORO</t>
  </si>
  <si>
    <t>DAMBAN</t>
  </si>
  <si>
    <t>DARAZO</t>
  </si>
  <si>
    <t>DASS</t>
  </si>
  <si>
    <t>GAMAWA</t>
  </si>
  <si>
    <t>GANJUWA</t>
  </si>
  <si>
    <t>GIADE</t>
  </si>
  <si>
    <t>I/GADAU</t>
  </si>
  <si>
    <t>JAMA'ARE</t>
  </si>
  <si>
    <t>KATAGUM</t>
  </si>
  <si>
    <t>KIRFI</t>
  </si>
  <si>
    <t>MISAU</t>
  </si>
  <si>
    <t>NINGI</t>
  </si>
  <si>
    <t>SHIRA</t>
  </si>
  <si>
    <t>TAFAWA BALEWA</t>
  </si>
  <si>
    <t>TORO</t>
  </si>
  <si>
    <t>WARJI</t>
  </si>
  <si>
    <t>ZAKI</t>
  </si>
  <si>
    <t>BRASS</t>
  </si>
  <si>
    <t>EKERMOR</t>
  </si>
  <si>
    <t>KOLOKUMA/OPOKUMA</t>
  </si>
  <si>
    <t>NEMBE</t>
  </si>
  <si>
    <t>OGBIA</t>
  </si>
  <si>
    <t>SAGBAMA</t>
  </si>
  <si>
    <t>SOUTHERN IJAW</t>
  </si>
  <si>
    <t>YENAGOA</t>
  </si>
  <si>
    <t>ADO</t>
  </si>
  <si>
    <t>AGATU</t>
  </si>
  <si>
    <t>APA</t>
  </si>
  <si>
    <t>BURUKU</t>
  </si>
  <si>
    <t>GBOKO</t>
  </si>
  <si>
    <t>GUMA</t>
  </si>
  <si>
    <t>GWER EAST</t>
  </si>
  <si>
    <t>GWER WEST</t>
  </si>
  <si>
    <t>KATSINA ALA</t>
  </si>
  <si>
    <t>KONSHISHA</t>
  </si>
  <si>
    <t>KWANDE</t>
  </si>
  <si>
    <t>LOGO</t>
  </si>
  <si>
    <t>MAKURDI</t>
  </si>
  <si>
    <t>OBI</t>
  </si>
  <si>
    <t>OGBADIBO</t>
  </si>
  <si>
    <t>OHIMINI</t>
  </si>
  <si>
    <t>OJU</t>
  </si>
  <si>
    <t>OKPOKWU</t>
  </si>
  <si>
    <t>OTUKPO</t>
  </si>
  <si>
    <t>TARKA</t>
  </si>
  <si>
    <t>UKUM</t>
  </si>
  <si>
    <t>USHONGO</t>
  </si>
  <si>
    <t>VANDEIKYA</t>
  </si>
  <si>
    <t>ABADAN</t>
  </si>
  <si>
    <t>ASKIRA UBA</t>
  </si>
  <si>
    <t>BAMA</t>
  </si>
  <si>
    <t>BAYO</t>
  </si>
  <si>
    <t>BIU</t>
  </si>
  <si>
    <t>CHIBOK</t>
  </si>
  <si>
    <t>DAMBOA</t>
  </si>
  <si>
    <t>DIKWA</t>
  </si>
  <si>
    <t>GUBIO</t>
  </si>
  <si>
    <t>GUZAMALA</t>
  </si>
  <si>
    <t>GWOZA</t>
  </si>
  <si>
    <t>HAWUL</t>
  </si>
  <si>
    <t>JERE</t>
  </si>
  <si>
    <t>KAGA</t>
  </si>
  <si>
    <t>KALA BALGE</t>
  </si>
  <si>
    <t>KONDUGA</t>
  </si>
  <si>
    <t>KUKAWA</t>
  </si>
  <si>
    <t>KWAYA KUSAR</t>
  </si>
  <si>
    <t>MAFA</t>
  </si>
  <si>
    <t>MAGUMERI</t>
  </si>
  <si>
    <t>MAIDUGURI METRO</t>
  </si>
  <si>
    <t>MARTE</t>
  </si>
  <si>
    <t>MOBBAR</t>
  </si>
  <si>
    <t>MONGUNO</t>
  </si>
  <si>
    <t>NGALA</t>
  </si>
  <si>
    <t>NGANZAI</t>
  </si>
  <si>
    <t>SHANI</t>
  </si>
  <si>
    <t>ABI</t>
  </si>
  <si>
    <t>AKAMKPA</t>
  </si>
  <si>
    <t>AKPABUYO</t>
  </si>
  <si>
    <t>BAKASSI</t>
  </si>
  <si>
    <t>BEKWARA</t>
  </si>
  <si>
    <t>BIASE</t>
  </si>
  <si>
    <t>BOKI</t>
  </si>
  <si>
    <t>CALABAR MUNICIPAL</t>
  </si>
  <si>
    <t>CALABAR SOUTH</t>
  </si>
  <si>
    <t>ETUNG</t>
  </si>
  <si>
    <t>IKOM</t>
  </si>
  <si>
    <t>OBANLIKU</t>
  </si>
  <si>
    <t>OBUBRA</t>
  </si>
  <si>
    <t>OBUDU</t>
  </si>
  <si>
    <t>ODUKPANI</t>
  </si>
  <si>
    <t>OGAJA</t>
  </si>
  <si>
    <t>YAKURR</t>
  </si>
  <si>
    <t>YALA</t>
  </si>
  <si>
    <t>ANIOCHA NORTH</t>
  </si>
  <si>
    <t>ANIOCHA SOUTH</t>
  </si>
  <si>
    <t>BOMADI</t>
  </si>
  <si>
    <t>BURUTU</t>
  </si>
  <si>
    <t>ETHIOPE EAST</t>
  </si>
  <si>
    <t>ETHIOPE WEST</t>
  </si>
  <si>
    <t>IKA NORTH EAST</t>
  </si>
  <si>
    <t>IKA SOUTH</t>
  </si>
  <si>
    <t>ISOKO NORTH</t>
  </si>
  <si>
    <t>ISOKO SOUTH</t>
  </si>
  <si>
    <t>NDOKWA EAST</t>
  </si>
  <si>
    <t>NDOKWA WEST</t>
  </si>
  <si>
    <t>OKPE</t>
  </si>
  <si>
    <t>OSHIMILI NORTH</t>
  </si>
  <si>
    <t>OSHIMILI SOUTH</t>
  </si>
  <si>
    <t>PATANI</t>
  </si>
  <si>
    <t>SAPELE</t>
  </si>
  <si>
    <t>UDU</t>
  </si>
  <si>
    <t>UGHELLI NORTH</t>
  </si>
  <si>
    <t>UGHELLI SOUTH</t>
  </si>
  <si>
    <t>UKWUANI</t>
  </si>
  <si>
    <t>UVWIE</t>
  </si>
  <si>
    <t>WARRI SOUTH</t>
  </si>
  <si>
    <t>WARRI NORTH</t>
  </si>
  <si>
    <t>WARRI SOUTH-WEST</t>
  </si>
  <si>
    <t>ABAKALIKI</t>
  </si>
  <si>
    <t>AFIKPO NORTH</t>
  </si>
  <si>
    <t>EZZA NORTH</t>
  </si>
  <si>
    <t>EZZA SOUTH</t>
  </si>
  <si>
    <t>IKWO</t>
  </si>
  <si>
    <t>ISHIELU</t>
  </si>
  <si>
    <t>IVO</t>
  </si>
  <si>
    <t>IZZI</t>
  </si>
  <si>
    <t>OHAOZARA</t>
  </si>
  <si>
    <t>OHAUKWU</t>
  </si>
  <si>
    <t>ONICHA</t>
  </si>
  <si>
    <t>AKOKO EDO</t>
  </si>
  <si>
    <t>EGOR</t>
  </si>
  <si>
    <t>ESAN CENTRAL</t>
  </si>
  <si>
    <t>ESAN NORTH EAST</t>
  </si>
  <si>
    <t>ESAN SOUTH EAST</t>
  </si>
  <si>
    <t>ESAN WEST</t>
  </si>
  <si>
    <t>ETSAKO CENTRAL</t>
  </si>
  <si>
    <t>ETSAKO EAST</t>
  </si>
  <si>
    <t>ETSAKO WEST</t>
  </si>
  <si>
    <t>IGUEBEN</t>
  </si>
  <si>
    <t>IKPOBA OKHA</t>
  </si>
  <si>
    <t>OREDO</t>
  </si>
  <si>
    <t>ORHIONWON</t>
  </si>
  <si>
    <t>OVIA NORTH EAST</t>
  </si>
  <si>
    <t>OVIA SOUTH WEST</t>
  </si>
  <si>
    <t>OWAN EAST</t>
  </si>
  <si>
    <t>OWAN WEST</t>
  </si>
  <si>
    <t>UHUNMWODE</t>
  </si>
  <si>
    <t>ADO EKITI</t>
  </si>
  <si>
    <t>AIYEKIRE</t>
  </si>
  <si>
    <t>EFON</t>
  </si>
  <si>
    <t>EKITI EAST</t>
  </si>
  <si>
    <t>EKITI SOUTH WEST</t>
  </si>
  <si>
    <t>EKITI WEST</t>
  </si>
  <si>
    <t>EMURE</t>
  </si>
  <si>
    <t>IDO-OSI</t>
  </si>
  <si>
    <t>IJERO</t>
  </si>
  <si>
    <t>IKERE</t>
  </si>
  <si>
    <t>IKOLE</t>
  </si>
  <si>
    <t>ILEJEMEJI</t>
  </si>
  <si>
    <t>IREPODUN/IFELODUN</t>
  </si>
  <si>
    <t>ISE/ORUN</t>
  </si>
  <si>
    <t>MOBA</t>
  </si>
  <si>
    <t>OYE</t>
  </si>
  <si>
    <t>AGWU</t>
  </si>
  <si>
    <t>ANINRI</t>
  </si>
  <si>
    <t>ENUGU EAST</t>
  </si>
  <si>
    <t>ENUGU NORTH</t>
  </si>
  <si>
    <t>ENUGU SOUTH</t>
  </si>
  <si>
    <t>EZEAGU</t>
  </si>
  <si>
    <t>IGBO ETITI</t>
  </si>
  <si>
    <t>IGBO EZE NORTH</t>
  </si>
  <si>
    <t>IGBO EZE SOUTH</t>
  </si>
  <si>
    <t>ISI UZO</t>
  </si>
  <si>
    <t>NKANU EAST</t>
  </si>
  <si>
    <t>NKANU WEST</t>
  </si>
  <si>
    <t>NSUKKA</t>
  </si>
  <si>
    <t>OJI RIVER</t>
  </si>
  <si>
    <t>UDENU</t>
  </si>
  <si>
    <t>UDI</t>
  </si>
  <si>
    <t>UZO UWANI</t>
  </si>
  <si>
    <t>AKKO</t>
  </si>
  <si>
    <t>BALANGA</t>
  </si>
  <si>
    <t>DUKKU</t>
  </si>
  <si>
    <t>FUNAKAYE</t>
  </si>
  <si>
    <t>KALTUNGO</t>
  </si>
  <si>
    <t>KWAMI</t>
  </si>
  <si>
    <t>NAFADA</t>
  </si>
  <si>
    <t>SHOMGOM</t>
  </si>
  <si>
    <t>YAMALTU/DEBA</t>
  </si>
  <si>
    <t>ABOH MBAISE</t>
  </si>
  <si>
    <t>AHIAZU MBAISE</t>
  </si>
  <si>
    <t>EHIME MBANO</t>
  </si>
  <si>
    <t>EZINIHITTE MBAISE</t>
  </si>
  <si>
    <t>IDEATO NORTH</t>
  </si>
  <si>
    <t>IDEATO SOUTH</t>
  </si>
  <si>
    <t>IHITTE UBOMA</t>
  </si>
  <si>
    <t>IKEDURU</t>
  </si>
  <si>
    <t>ISIALA MBANO</t>
  </si>
  <si>
    <t>ISU</t>
  </si>
  <si>
    <t>MBAITOLI</t>
  </si>
  <si>
    <t>NGOR/OKPALA</t>
  </si>
  <si>
    <t>NJABA</t>
  </si>
  <si>
    <t>NKWANGELE</t>
  </si>
  <si>
    <t>NKWERRE</t>
  </si>
  <si>
    <t>OBOWO</t>
  </si>
  <si>
    <t>OGUTA</t>
  </si>
  <si>
    <t>OHAJI/EGBEMA</t>
  </si>
  <si>
    <t>OKIGWE</t>
  </si>
  <si>
    <t>ONUIMO</t>
  </si>
  <si>
    <t>ORLU</t>
  </si>
  <si>
    <t>ORSU</t>
  </si>
  <si>
    <t>ORU</t>
  </si>
  <si>
    <t>ORU WEST</t>
  </si>
  <si>
    <t>OWERRI MUNICIPAL</t>
  </si>
  <si>
    <t>OWERRI NORTH</t>
  </si>
  <si>
    <t>OWERRI WEST</t>
  </si>
  <si>
    <t>AUYO</t>
  </si>
  <si>
    <t>BABURA</t>
  </si>
  <si>
    <t>BIRNIN KUDU</t>
  </si>
  <si>
    <t>BIRNIWA</t>
  </si>
  <si>
    <t>GAGARAWA</t>
  </si>
  <si>
    <t>BUJI</t>
  </si>
  <si>
    <t>DUTSE</t>
  </si>
  <si>
    <t>GARKI</t>
  </si>
  <si>
    <t>GUMEL</t>
  </si>
  <si>
    <t>GURI</t>
  </si>
  <si>
    <t>GWARAM</t>
  </si>
  <si>
    <t>GWIWA</t>
  </si>
  <si>
    <t>HADEJIA</t>
  </si>
  <si>
    <t>JAHUN</t>
  </si>
  <si>
    <t>KAFIN HAUSA</t>
  </si>
  <si>
    <t>KAUGAMA</t>
  </si>
  <si>
    <t>KAZAURE</t>
  </si>
  <si>
    <t>KIRI-KASAMMA</t>
  </si>
  <si>
    <t>KIYAWA</t>
  </si>
  <si>
    <t>MAIGATARI</t>
  </si>
  <si>
    <t>MALAM MADORI</t>
  </si>
  <si>
    <t>MIGA</t>
  </si>
  <si>
    <t>RINGIM</t>
  </si>
  <si>
    <t>RONI</t>
  </si>
  <si>
    <t>SULE TAKARKAR</t>
  </si>
  <si>
    <t>TAURA</t>
  </si>
  <si>
    <t>YANKWASHI</t>
  </si>
  <si>
    <t>BIRNIN GWARI</t>
  </si>
  <si>
    <t>CHIKUN</t>
  </si>
  <si>
    <t>GIWA</t>
  </si>
  <si>
    <t>IGABI</t>
  </si>
  <si>
    <t>IKARA</t>
  </si>
  <si>
    <t>JABA</t>
  </si>
  <si>
    <t>JEMA'A</t>
  </si>
  <si>
    <t>KACHIA</t>
  </si>
  <si>
    <t>KADUNA NORTH</t>
  </si>
  <si>
    <t>KADUNA SOUTH</t>
  </si>
  <si>
    <t>KAGARKO</t>
  </si>
  <si>
    <t>KAURA</t>
  </si>
  <si>
    <t>KAURU</t>
  </si>
  <si>
    <t>KUBAU</t>
  </si>
  <si>
    <t>KUDAN</t>
  </si>
  <si>
    <t>LERE</t>
  </si>
  <si>
    <t>MAKARFI</t>
  </si>
  <si>
    <t>SABON GARI</t>
  </si>
  <si>
    <t>SANGA</t>
  </si>
  <si>
    <t>SOBA</t>
  </si>
  <si>
    <t>ZANGON KATAF</t>
  </si>
  <si>
    <t>ZARIA</t>
  </si>
  <si>
    <t>AJINGI</t>
  </si>
  <si>
    <t>ALBASU</t>
  </si>
  <si>
    <t>BAGWAI</t>
  </si>
  <si>
    <t>BEBEJI</t>
  </si>
  <si>
    <t>BICHI</t>
  </si>
  <si>
    <t>BUNKURE</t>
  </si>
  <si>
    <t>DALA</t>
  </si>
  <si>
    <t>DANBATTA</t>
  </si>
  <si>
    <t>DAWAKIN KUDU</t>
  </si>
  <si>
    <t>DAWAKIN TOFA</t>
  </si>
  <si>
    <t>DOGUWA</t>
  </si>
  <si>
    <t>FAGGE</t>
  </si>
  <si>
    <t>GABASAWA</t>
  </si>
  <si>
    <t>GARKO</t>
  </si>
  <si>
    <t>GARUN MALLAM</t>
  </si>
  <si>
    <t>GAYA</t>
  </si>
  <si>
    <t>GEZAWA</t>
  </si>
  <si>
    <t>GWALE</t>
  </si>
  <si>
    <t>GWARZO</t>
  </si>
  <si>
    <t>KABO</t>
  </si>
  <si>
    <t>KANO MUNICIPAL</t>
  </si>
  <si>
    <t>KARAYE</t>
  </si>
  <si>
    <t>KIBIYA</t>
  </si>
  <si>
    <t>KIRU</t>
  </si>
  <si>
    <t>KUMBOTSO</t>
  </si>
  <si>
    <t>KUNCHI</t>
  </si>
  <si>
    <t>KURA</t>
  </si>
  <si>
    <t>MADOBI</t>
  </si>
  <si>
    <t>MAKODA</t>
  </si>
  <si>
    <t>MINJIBIR</t>
  </si>
  <si>
    <t>RANO</t>
  </si>
  <si>
    <t>RIMIN GADO</t>
  </si>
  <si>
    <t>ROGO</t>
  </si>
  <si>
    <t>SHANONO</t>
  </si>
  <si>
    <t>SUMAILA</t>
  </si>
  <si>
    <t>TAKAI</t>
  </si>
  <si>
    <t>TARAUNI</t>
  </si>
  <si>
    <t>TOFA</t>
  </si>
  <si>
    <t>TSANYAWA</t>
  </si>
  <si>
    <t>TUDUN WADA</t>
  </si>
  <si>
    <t>UNGOGO</t>
  </si>
  <si>
    <t>WARAWA</t>
  </si>
  <si>
    <t>WUDIL</t>
  </si>
  <si>
    <t>BAKORI</t>
  </si>
  <si>
    <t>BATAGARAWA</t>
  </si>
  <si>
    <t>BATSARI</t>
  </si>
  <si>
    <t>BAURE</t>
  </si>
  <si>
    <t>BINDAWA</t>
  </si>
  <si>
    <t>CHARANCHI</t>
  </si>
  <si>
    <t>DAN-MUSA</t>
  </si>
  <si>
    <t>DANDUME</t>
  </si>
  <si>
    <t>DANJA</t>
  </si>
  <si>
    <t>DAURA</t>
  </si>
  <si>
    <t>DUTSI</t>
  </si>
  <si>
    <t>DUTSINMA</t>
  </si>
  <si>
    <t>FASKARI</t>
  </si>
  <si>
    <t>FUNTUA</t>
  </si>
  <si>
    <t>INGAWA</t>
  </si>
  <si>
    <t>JIBIA</t>
  </si>
  <si>
    <t>KAFUR</t>
  </si>
  <si>
    <t>KAITA</t>
  </si>
  <si>
    <t>KANKARA</t>
  </si>
  <si>
    <t>KANKIA</t>
  </si>
  <si>
    <t>KURFI</t>
  </si>
  <si>
    <t>KUSADA</t>
  </si>
  <si>
    <t>MAIADUA</t>
  </si>
  <si>
    <t>MALUMFASHI</t>
  </si>
  <si>
    <t>MANI</t>
  </si>
  <si>
    <t>MASHI</t>
  </si>
  <si>
    <t>MATAZU</t>
  </si>
  <si>
    <t>MUSAWA</t>
  </si>
  <si>
    <t>RIMI</t>
  </si>
  <si>
    <t>SABUWA</t>
  </si>
  <si>
    <t>SAFANA</t>
  </si>
  <si>
    <t>SANDAMU</t>
  </si>
  <si>
    <t>ZANGO</t>
  </si>
  <si>
    <t>ALIERU</t>
  </si>
  <si>
    <t>AREWA</t>
  </si>
  <si>
    <t>ARGUNGU</t>
  </si>
  <si>
    <t>AUGIE</t>
  </si>
  <si>
    <t>BAGUDO</t>
  </si>
  <si>
    <t>BIRNIN -KEBBI</t>
  </si>
  <si>
    <t>BUNZA</t>
  </si>
  <si>
    <t>DANDI KAMBA</t>
  </si>
  <si>
    <t>DANKO /WASAGU</t>
  </si>
  <si>
    <t>FAKAI</t>
  </si>
  <si>
    <t>GWANDU</t>
  </si>
  <si>
    <t>JEGA</t>
  </si>
  <si>
    <t>KALGO</t>
  </si>
  <si>
    <t>KOKO/BESSE</t>
  </si>
  <si>
    <t>MAIYAMA</t>
  </si>
  <si>
    <t>NGASKI</t>
  </si>
  <si>
    <t>SAKABA</t>
  </si>
  <si>
    <t>SHANGA</t>
  </si>
  <si>
    <t>SURU</t>
  </si>
  <si>
    <t>YAURI</t>
  </si>
  <si>
    <t>ZURU</t>
  </si>
  <si>
    <t>ADAVI</t>
  </si>
  <si>
    <t>AJAOKUTA</t>
  </si>
  <si>
    <t>ANKPA</t>
  </si>
  <si>
    <t>BASSA</t>
  </si>
  <si>
    <t>DEKINA</t>
  </si>
  <si>
    <t>IBAJI</t>
  </si>
  <si>
    <t>IDAH</t>
  </si>
  <si>
    <t>IGALAMELA</t>
  </si>
  <si>
    <t>IJUMU</t>
  </si>
  <si>
    <t>KABBA/BUNU</t>
  </si>
  <si>
    <t>KOTON KARFE</t>
  </si>
  <si>
    <t>MOPA-MURO</t>
  </si>
  <si>
    <t>OFU</t>
  </si>
  <si>
    <t>OGORI/MAGONGO</t>
  </si>
  <si>
    <t>OKEHI</t>
  </si>
  <si>
    <t>OKENE</t>
  </si>
  <si>
    <t>OLAMABORO</t>
  </si>
  <si>
    <t>OMALA</t>
  </si>
  <si>
    <t>YAGBA EAST</t>
  </si>
  <si>
    <t>YAGBA WEST</t>
  </si>
  <si>
    <t>ASA</t>
  </si>
  <si>
    <t>BARUTEN</t>
  </si>
  <si>
    <t>EDU</t>
  </si>
  <si>
    <t>IFELODUN</t>
  </si>
  <si>
    <t>ILORIN EAST</t>
  </si>
  <si>
    <t>ILORIN SOUTH</t>
  </si>
  <si>
    <t>ILORIN WEST</t>
  </si>
  <si>
    <t>IREPODUN</t>
  </si>
  <si>
    <t>KAI AMA</t>
  </si>
  <si>
    <t>MORO</t>
  </si>
  <si>
    <t>OFFA</t>
  </si>
  <si>
    <t>OKE-ERO</t>
  </si>
  <si>
    <t>OSIN</t>
  </si>
  <si>
    <t>OYUN</t>
  </si>
  <si>
    <t>PATEGI</t>
  </si>
  <si>
    <t>AGEGE</t>
  </si>
  <si>
    <t>AJEROMI/IFELODUN</t>
  </si>
  <si>
    <t>ALIMOSHO</t>
  </si>
  <si>
    <t>AMOWO-ODOFIN</t>
  </si>
  <si>
    <t>APAPA</t>
  </si>
  <si>
    <t>BADAGRY</t>
  </si>
  <si>
    <t>EPE</t>
  </si>
  <si>
    <t>ETI-OSA</t>
  </si>
  <si>
    <t>IBEJU-LEKKI</t>
  </si>
  <si>
    <t>IFAKO/IJAYE</t>
  </si>
  <si>
    <t>IKEJA</t>
  </si>
  <si>
    <t>IKORODU</t>
  </si>
  <si>
    <t>KOSOFE</t>
  </si>
  <si>
    <t>LAGOS ISLAND</t>
  </si>
  <si>
    <t>LAGOS MAINLAND</t>
  </si>
  <si>
    <t>MUSHIN</t>
  </si>
  <si>
    <t>OJO</t>
  </si>
  <si>
    <t>OSHODI/ISOLO</t>
  </si>
  <si>
    <t>SOMOLU</t>
  </si>
  <si>
    <t>SURULERE</t>
  </si>
  <si>
    <t>AKWANGA</t>
  </si>
  <si>
    <t>AWE</t>
  </si>
  <si>
    <t>DOMA</t>
  </si>
  <si>
    <t>KARU</t>
  </si>
  <si>
    <t>KEANA</t>
  </si>
  <si>
    <t>KEFFI</t>
  </si>
  <si>
    <t>KOKONA</t>
  </si>
  <si>
    <t>LAFIA</t>
  </si>
  <si>
    <t>TOTO</t>
  </si>
  <si>
    <t>WAMBA</t>
  </si>
  <si>
    <t>AGAIE</t>
  </si>
  <si>
    <t>AGWARA</t>
  </si>
  <si>
    <t>BIDA</t>
  </si>
  <si>
    <t>BORGU</t>
  </si>
  <si>
    <t>BOSSO</t>
  </si>
  <si>
    <t>EDATI</t>
  </si>
  <si>
    <t>GBAKO</t>
  </si>
  <si>
    <t>GURARA</t>
  </si>
  <si>
    <t>KATCHA</t>
  </si>
  <si>
    <t>KONTAGORA</t>
  </si>
  <si>
    <t>LAPAI</t>
  </si>
  <si>
    <t>LAVUN</t>
  </si>
  <si>
    <t>MAGAMA</t>
  </si>
  <si>
    <t>MARIGA</t>
  </si>
  <si>
    <t>MASHEGU</t>
  </si>
  <si>
    <t>MINNA</t>
  </si>
  <si>
    <t>MOKWA</t>
  </si>
  <si>
    <t>MUYA</t>
  </si>
  <si>
    <t>PAIKORO</t>
  </si>
  <si>
    <t>RAFI</t>
  </si>
  <si>
    <t>RIJAU</t>
  </si>
  <si>
    <t>SHIRORO</t>
  </si>
  <si>
    <t>SULEJA</t>
  </si>
  <si>
    <t>TAFA</t>
  </si>
  <si>
    <t>WUSHISHI</t>
  </si>
  <si>
    <t>ABEOKUTA NORTH</t>
  </si>
  <si>
    <t>ABEOKUTA SOUTH</t>
  </si>
  <si>
    <t>ADO-ODO/OTA</t>
  </si>
  <si>
    <t>EGBADO NORTH</t>
  </si>
  <si>
    <t>EGBADO SOUTH</t>
  </si>
  <si>
    <t>EWEKORO</t>
  </si>
  <si>
    <t>IFO</t>
  </si>
  <si>
    <t>IJEBU EAST</t>
  </si>
  <si>
    <t>IJEBU NORTH</t>
  </si>
  <si>
    <t>IJEBU ODE</t>
  </si>
  <si>
    <t>IKENNE</t>
  </si>
  <si>
    <t>IMEKO-AFON</t>
  </si>
  <si>
    <t>IPOKIA</t>
  </si>
  <si>
    <t>OBAFEMI/OWODE</t>
  </si>
  <si>
    <t>ODOGBOLU</t>
  </si>
  <si>
    <t>AKOKO NORTH EAST</t>
  </si>
  <si>
    <t>AKOKO NORTH WEST</t>
  </si>
  <si>
    <t>AKOKO SOUTH WEST</t>
  </si>
  <si>
    <t>AKURE NORTH</t>
  </si>
  <si>
    <t>AKURE SOUTH</t>
  </si>
  <si>
    <t>IDANRE</t>
  </si>
  <si>
    <t>IFEDORE</t>
  </si>
  <si>
    <t>ODIGBO</t>
  </si>
  <si>
    <t>ONDO EAST</t>
  </si>
  <si>
    <t>ONDO WEST</t>
  </si>
  <si>
    <t>OSE</t>
  </si>
  <si>
    <t>OWO</t>
  </si>
  <si>
    <t>ATAKUMOSA EAST</t>
  </si>
  <si>
    <t>ATAKUMOSA WEST</t>
  </si>
  <si>
    <t>BORIPE</t>
  </si>
  <si>
    <t>EDE NORTH</t>
  </si>
  <si>
    <t>EDE SOUTH</t>
  </si>
  <si>
    <t>EGBEDORE</t>
  </si>
  <si>
    <t>EJIGBO</t>
  </si>
  <si>
    <t>IFE CENTRAL</t>
  </si>
  <si>
    <t>IFE EAST</t>
  </si>
  <si>
    <t>IFE NORTH</t>
  </si>
  <si>
    <t>IFE SOUTH</t>
  </si>
  <si>
    <t>IFEDAYO</t>
  </si>
  <si>
    <t>ILA</t>
  </si>
  <si>
    <t>ILESHA WEST</t>
  </si>
  <si>
    <t>IREWOLE</t>
  </si>
  <si>
    <t>ISOKAN</t>
  </si>
  <si>
    <t>IWO</t>
  </si>
  <si>
    <t>OLA-OLUWA</t>
  </si>
  <si>
    <t>OLORUNDA</t>
  </si>
  <si>
    <t>ORIADE</t>
  </si>
  <si>
    <t>OROLU</t>
  </si>
  <si>
    <t>OSOGBO</t>
  </si>
  <si>
    <t>AFIJIO</t>
  </si>
  <si>
    <t>AKINYELE</t>
  </si>
  <si>
    <t>ATIBA</t>
  </si>
  <si>
    <t>EGBEDA</t>
  </si>
  <si>
    <t>IBADAN NORTH</t>
  </si>
  <si>
    <t>IBADAN NORTH EAST</t>
  </si>
  <si>
    <t>IBADAN NORTH WEST</t>
  </si>
  <si>
    <t>IBADAN SOUTH EAST</t>
  </si>
  <si>
    <t>IBADAN SOUTH WEST</t>
  </si>
  <si>
    <t>IBARAPA NORTH</t>
  </si>
  <si>
    <t>SAKI WEST</t>
  </si>
  <si>
    <t>IREPO</t>
  </si>
  <si>
    <t>ISEYIN</t>
  </si>
  <si>
    <t>ITESIWAJU</t>
  </si>
  <si>
    <t>IWAJOWA</t>
  </si>
  <si>
    <t>KAJOLA</t>
  </si>
  <si>
    <t>OGO-OLUWA</t>
  </si>
  <si>
    <t>OLUYOLE</t>
  </si>
  <si>
    <t>ORELOPE</t>
  </si>
  <si>
    <t>ORI IRE</t>
  </si>
  <si>
    <t>OYO WEST</t>
  </si>
  <si>
    <t>SAKI EAST</t>
  </si>
  <si>
    <t>IFEDAPO</t>
  </si>
  <si>
    <t>BARKIN LADI</t>
  </si>
  <si>
    <t>BOKKOS</t>
  </si>
  <si>
    <t>JOS EAST</t>
  </si>
  <si>
    <t>JOS NORTH</t>
  </si>
  <si>
    <t>JOS SOUTH</t>
  </si>
  <si>
    <t>KANAM</t>
  </si>
  <si>
    <t>KANKE</t>
  </si>
  <si>
    <t>LANGTANG NORTH</t>
  </si>
  <si>
    <t>LANGTANG SOUTH</t>
  </si>
  <si>
    <t>MANGU</t>
  </si>
  <si>
    <t>MIKANG</t>
  </si>
  <si>
    <t>PANKSHIN</t>
  </si>
  <si>
    <t>QUAN-PAN</t>
  </si>
  <si>
    <t>RIYOM</t>
  </si>
  <si>
    <t>SHENDAM</t>
  </si>
  <si>
    <t>WASE</t>
  </si>
  <si>
    <t>AHOADA</t>
  </si>
  <si>
    <t>AHOADA WEST</t>
  </si>
  <si>
    <t>AKUKUTORU</t>
  </si>
  <si>
    <t>ANDONI</t>
  </si>
  <si>
    <t>ASARITORU</t>
  </si>
  <si>
    <t>BONNY</t>
  </si>
  <si>
    <t>DEGEMA</t>
  </si>
  <si>
    <t>ELEME</t>
  </si>
  <si>
    <t>EMOHUA</t>
  </si>
  <si>
    <t>ETCHE</t>
  </si>
  <si>
    <t>GONAKA</t>
  </si>
  <si>
    <t>IKWERRE</t>
  </si>
  <si>
    <t>KHANA</t>
  </si>
  <si>
    <t>OBIO/AKPOR</t>
  </si>
  <si>
    <t>OBUA/ODUAL</t>
  </si>
  <si>
    <t>OGBA/EGBEMA/NDONI</t>
  </si>
  <si>
    <t>OGU/BOLO</t>
  </si>
  <si>
    <t>OKRIKA</t>
  </si>
  <si>
    <t>OMUMMA</t>
  </si>
  <si>
    <t>OPOBO/NKORO</t>
  </si>
  <si>
    <t>OYIGBO</t>
  </si>
  <si>
    <t>PORT HARCOURT</t>
  </si>
  <si>
    <t>TAI</t>
  </si>
  <si>
    <t>BINJI</t>
  </si>
  <si>
    <t>BODINGA</t>
  </si>
  <si>
    <t>GADA</t>
  </si>
  <si>
    <t>GORONYO</t>
  </si>
  <si>
    <t>GUDU</t>
  </si>
  <si>
    <t>GWADABAWA</t>
  </si>
  <si>
    <t>ILLELA</t>
  </si>
  <si>
    <t>ISA</t>
  </si>
  <si>
    <t>KEBBE</t>
  </si>
  <si>
    <t>KWARE</t>
  </si>
  <si>
    <t>RABAH</t>
  </si>
  <si>
    <t>SABON BIRNI</t>
  </si>
  <si>
    <t>SHAGARI</t>
  </si>
  <si>
    <t>SILAME</t>
  </si>
  <si>
    <t>SOKOTO NORTH</t>
  </si>
  <si>
    <t>SOKOTO SOUTH</t>
  </si>
  <si>
    <t>TAMBUWAL</t>
  </si>
  <si>
    <t>TANGAZA</t>
  </si>
  <si>
    <t>TURETA</t>
  </si>
  <si>
    <t>WAMAKKO</t>
  </si>
  <si>
    <t>WURNO</t>
  </si>
  <si>
    <t>YABO</t>
  </si>
  <si>
    <t>ARDO KOLA</t>
  </si>
  <si>
    <t>BALI</t>
  </si>
  <si>
    <t>DONGA</t>
  </si>
  <si>
    <t>GASHAKA</t>
  </si>
  <si>
    <t>GASSOL</t>
  </si>
  <si>
    <t>IBI</t>
  </si>
  <si>
    <t>JALINGO</t>
  </si>
  <si>
    <t>KARIM LAMIDU</t>
  </si>
  <si>
    <t>KURMI</t>
  </si>
  <si>
    <t>LAU</t>
  </si>
  <si>
    <t>SARDAUNA</t>
  </si>
  <si>
    <t>TAKUM</t>
  </si>
  <si>
    <t>USSA</t>
  </si>
  <si>
    <t>WUKARI</t>
  </si>
  <si>
    <t>YORRO</t>
  </si>
  <si>
    <t>ZING</t>
  </si>
  <si>
    <t>BADE</t>
  </si>
  <si>
    <t>BURSARI</t>
  </si>
  <si>
    <t>DAMATURU</t>
  </si>
  <si>
    <t>FIKA</t>
  </si>
  <si>
    <t>FUNE</t>
  </si>
  <si>
    <t>GEIDAM</t>
  </si>
  <si>
    <t>GUJBA</t>
  </si>
  <si>
    <t>GULAMI</t>
  </si>
  <si>
    <t>JAKUSKO</t>
  </si>
  <si>
    <t>KARASUWA</t>
  </si>
  <si>
    <t>MACHINA</t>
  </si>
  <si>
    <t>NANGERE</t>
  </si>
  <si>
    <t>NGURU</t>
  </si>
  <si>
    <t>POTISKUM</t>
  </si>
  <si>
    <t>TARMUA</t>
  </si>
  <si>
    <t>YUNUSARI</t>
  </si>
  <si>
    <t>YUSUFARI</t>
  </si>
  <si>
    <t>ANKA</t>
  </si>
  <si>
    <t>BAKURA</t>
  </si>
  <si>
    <t>BUKKUYUM</t>
  </si>
  <si>
    <t>BUNGUDU</t>
  </si>
  <si>
    <t>GUMMI</t>
  </si>
  <si>
    <t>GUSAU</t>
  </si>
  <si>
    <t>KAURA NAMODA</t>
  </si>
  <si>
    <t>MARADUN</t>
  </si>
  <si>
    <t>MARU</t>
  </si>
  <si>
    <t>SHINKAFI</t>
  </si>
  <si>
    <t>TALATA MAFARA</t>
  </si>
  <si>
    <t>TSAFE</t>
  </si>
  <si>
    <t>ZURMI</t>
  </si>
  <si>
    <t>ABAJI</t>
  </si>
  <si>
    <t>ABUJA MUNICIPAL</t>
  </si>
  <si>
    <t>BWARI</t>
  </si>
  <si>
    <t>GWAGWALADA</t>
  </si>
  <si>
    <t>KUJE</t>
  </si>
  <si>
    <t>KWALI</t>
  </si>
  <si>
    <t>YOLA-NORTH</t>
  </si>
  <si>
    <t>YOLA-SOUTH</t>
  </si>
  <si>
    <t>REMO NORTH</t>
  </si>
  <si>
    <t>YEAR</t>
  </si>
  <si>
    <t>MONTH</t>
  </si>
  <si>
    <t>DAY</t>
  </si>
  <si>
    <t>PREVIOUS MONTH</t>
  </si>
  <si>
    <t>CURRENTMONTH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</si>
  <si>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</si>
  <si>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</si>
  <si>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</si>
  <si>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</si>
  <si>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</si>
  <si>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</si>
  <si>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</si>
  <si>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</si>
  <si>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</si>
  <si>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</si>
  <si>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</si>
  <si>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</si>
  <si>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ABIA TOTAL</t>
  </si>
  <si>
    <t>ADAMAWA TOTAL</t>
  </si>
  <si>
    <t>AKWA IBOM TOTAL</t>
  </si>
  <si>
    <t>ANAMBRA TOTAL</t>
  </si>
  <si>
    <t>BAUCHI TOTAL</t>
  </si>
  <si>
    <t>BAYELSA TOTAL</t>
  </si>
  <si>
    <t>BENUE TOTAL</t>
  </si>
  <si>
    <t>BORNO TOTAL</t>
  </si>
  <si>
    <t>CROSS RIVER TOTAL</t>
  </si>
  <si>
    <t>DELTA TOTAL</t>
  </si>
  <si>
    <t>EBONYI TOTAL</t>
  </si>
  <si>
    <t>EDO TOTAL</t>
  </si>
  <si>
    <t>EKITI TOTAL</t>
  </si>
  <si>
    <t>ENUGU TOTAL</t>
  </si>
  <si>
    <t>GOMBE TOTAL</t>
  </si>
  <si>
    <t>IMO TOTAL</t>
  </si>
  <si>
    <t>JIGAWA TOTAL</t>
  </si>
  <si>
    <t>KADUNA TOTAL</t>
  </si>
  <si>
    <t>KATSINA TOTAL</t>
  </si>
  <si>
    <t>IBARAPA CENTRAL</t>
  </si>
  <si>
    <t>FIRS Refund</t>
  </si>
  <si>
    <t>North East Development Commission</t>
  </si>
  <si>
    <t>13% Derivation Refund to Oil Producing States</t>
  </si>
  <si>
    <t xml:space="preserve">AFIKPO SOUTH </t>
  </si>
  <si>
    <t>BILLIRI</t>
  </si>
  <si>
    <t>KAJURU</t>
  </si>
  <si>
    <t>NASARAWA EGGON</t>
  </si>
  <si>
    <t>IJEBU NORTH EAST</t>
  </si>
  <si>
    <t>ODEDAH</t>
  </si>
  <si>
    <t>OGUN WATERSIDE</t>
  </si>
  <si>
    <t>SHAGAMU</t>
  </si>
  <si>
    <t>AKOKO SOUTH EAST</t>
  </si>
  <si>
    <t>OKITIPUPA</t>
  </si>
  <si>
    <t>ILAJE</t>
  </si>
  <si>
    <t>ESE-EDO</t>
  </si>
  <si>
    <t>ILE-OLUJI-OKEIGBO</t>
  </si>
  <si>
    <t>IRELE</t>
  </si>
  <si>
    <t>AIYEDADE</t>
  </si>
  <si>
    <t>AIYEDIRE</t>
  </si>
  <si>
    <t>BOLUWADURO</t>
  </si>
  <si>
    <t>ILESHA EAST</t>
  </si>
  <si>
    <t>OBOKUN</t>
  </si>
  <si>
    <t>ODO-OTIN</t>
  </si>
  <si>
    <t>ATISBO</t>
  </si>
  <si>
    <t>IDO</t>
  </si>
  <si>
    <t>IFELOJU</t>
  </si>
  <si>
    <t>OLORUNSOGO</t>
  </si>
  <si>
    <t>LAGELU</t>
  </si>
  <si>
    <t>OGBOMOSHO NORTH</t>
  </si>
  <si>
    <t>OGBOMOSHO SOUTH</t>
  </si>
  <si>
    <t>ONA-ARA</t>
  </si>
  <si>
    <t>OYO EAST</t>
  </si>
  <si>
    <t>DANGE-SHUNI</t>
  </si>
  <si>
    <t>Office of the Accountant General of the Federation</t>
  </si>
  <si>
    <t>Statutory</t>
  </si>
  <si>
    <t>Total</t>
  </si>
  <si>
    <t>₦</t>
  </si>
  <si>
    <t xml:space="preserve"> Cost of Collections - FIRS</t>
  </si>
  <si>
    <t xml:space="preserve"> Cost of Collections - DPR</t>
  </si>
  <si>
    <t>FIRS Refund on Cost of Collection</t>
  </si>
  <si>
    <t>TOTAL</t>
  </si>
  <si>
    <t>4=2-3</t>
  </si>
  <si>
    <t>Less Deduction</t>
  </si>
  <si>
    <t>Exchange Gain Allocation</t>
  </si>
  <si>
    <r>
      <t xml:space="preserve">Source: </t>
    </r>
    <r>
      <rPr>
        <b/>
        <sz val="16"/>
        <rFont val="Times New Roman"/>
        <family val="1"/>
      </rPr>
      <t>Office of the Accountant-General of the Federation</t>
    </r>
  </si>
  <si>
    <r>
      <t xml:space="preserve">The above information is also available on the Federal Ministry of Finance website </t>
    </r>
    <r>
      <rPr>
        <b/>
        <u/>
        <sz val="16"/>
        <rFont val="Times New Roman"/>
        <family val="1"/>
      </rPr>
      <t>www.fmf.gov.ng</t>
    </r>
    <r>
      <rPr>
        <b/>
        <sz val="16"/>
        <rFont val="Times New Roman"/>
        <family val="1"/>
      </rPr>
      <t xml:space="preserve"> and Office of Accountant-General of the Federation website </t>
    </r>
    <r>
      <rPr>
        <b/>
        <u/>
        <sz val="16"/>
        <rFont val="Times New Roman"/>
        <family val="1"/>
      </rPr>
      <t>www.oagf.gov.ng</t>
    </r>
    <r>
      <rPr>
        <b/>
        <sz val="16"/>
        <rFont val="Times New Roman"/>
        <family val="1"/>
      </rPr>
      <t xml:space="preserve">.  In addition, you would find on these websites details of the Capital and Recurrent allocations to all arms of Government including Federal Ministries and Agencies.  The Budget Office website </t>
    </r>
    <r>
      <rPr>
        <b/>
        <u/>
        <sz val="16"/>
        <rFont val="Times New Roman"/>
        <family val="1"/>
      </rPr>
      <t>www.budgetoffice.gov.ng</t>
    </r>
    <r>
      <rPr>
        <b/>
        <sz val="16"/>
        <rFont val="Times New Roman"/>
        <family val="1"/>
      </rPr>
      <t xml:space="preserve"> also contains information about the Budget.</t>
    </r>
  </si>
  <si>
    <t xml:space="preserve">  Federation Account Department</t>
  </si>
  <si>
    <t>Summary of Gross Revenue Allocation by Federation Account Allocation Committee for the Month of January, 2022 Shared in February, 2022</t>
  </si>
  <si>
    <t>Distribution of ₦50 Billion from Non-Oil Excess Account</t>
  </si>
  <si>
    <t>13% Refunds on Subsidy, Priority Projects and Police Trust Fund January 2022</t>
  </si>
  <si>
    <t xml:space="preserve">13% Refunds on Subsidy, Priority Projects </t>
  </si>
  <si>
    <t>Distribution of Revenue Allocation to FGN by Federation Account Allocation Committee for the Month of January, 2022 Shared in February, 2022</t>
  </si>
  <si>
    <t>Office  of the Accountant General of the Federation</t>
  </si>
  <si>
    <t>Federation Account Department</t>
  </si>
  <si>
    <t>Statutory Allocation</t>
  </si>
  <si>
    <t>TOTAL Share of Ecology</t>
  </si>
  <si>
    <t>Transfer of 50% Share of Ecology to NDDC/HYPPADEC</t>
  </si>
  <si>
    <t>Net Share of Ecology</t>
  </si>
  <si>
    <t>VAT Deduction</t>
  </si>
  <si>
    <t>Net VAT Allocation</t>
  </si>
  <si>
    <t xml:space="preserve">Other Deductions   </t>
  </si>
  <si>
    <t>Distribution of Revenue Allocation to State Governments by Federation Account Allocation Committee for the month of January,  2022 shared in February, 2022</t>
  </si>
  <si>
    <t>19=6+11+12+13</t>
  </si>
  <si>
    <t>20=10+11+12+13+18</t>
  </si>
  <si>
    <t>Office of the Accountant-General of the Federation</t>
  </si>
  <si>
    <t>S/N</t>
  </si>
  <si>
    <t>States</t>
  </si>
  <si>
    <t>Exchange Gain</t>
  </si>
  <si>
    <r>
      <t xml:space="preserve">Details of Distribution of Ecology Revenue Allocation to States by Federation Account Allocation Committee for the month of </t>
    </r>
    <r>
      <rPr>
        <sz val="14"/>
        <rFont val="Times New Roman"/>
        <family val="1"/>
      </rPr>
      <t xml:space="preserve"> </t>
    </r>
    <r>
      <rPr>
        <b/>
        <sz val="14"/>
        <rFont val="Times New Roman"/>
        <family val="1"/>
      </rPr>
      <t xml:space="preserve"> January, 2022 Shared in February, 2022</t>
    </r>
  </si>
  <si>
    <t>Deduction</t>
  </si>
  <si>
    <t>Total Ecology Fund</t>
  </si>
  <si>
    <t>Summary of Distribution of Revenue Allocation to Local Government Councils by Federation Account Allocation Committee for the month of January, 2022 Shared in February, 2022</t>
  </si>
  <si>
    <t>STATE</t>
  </si>
  <si>
    <t>LOCAL GOVERNMENTS</t>
  </si>
  <si>
    <t>STATUTORY REVENUE</t>
  </si>
  <si>
    <t xml:space="preserve"> EXCHANGE DIFFERENCE REVENUE</t>
  </si>
  <si>
    <t>Details of Distribution of Ecology Revenue Allocation to Individuals LGCS by Federation Account Allocation Committee for the month of  January, 2022 Shared in February , 2022</t>
  </si>
  <si>
    <t>Total Ecological Funds</t>
  </si>
  <si>
    <t>Adamawa</t>
  </si>
  <si>
    <t xml:space="preserve">AkWA IBOM </t>
  </si>
  <si>
    <t xml:space="preserve">ANAMBRA </t>
  </si>
  <si>
    <t xml:space="preserve">BAUCHI </t>
  </si>
  <si>
    <t xml:space="preserve">BAYELSA </t>
  </si>
  <si>
    <t xml:space="preserve">BENUE </t>
  </si>
  <si>
    <t xml:space="preserve">BORNO </t>
  </si>
  <si>
    <t xml:space="preserve">CROSS RIVER </t>
  </si>
  <si>
    <t xml:space="preserve">DELTA </t>
  </si>
  <si>
    <t xml:space="preserve">EBONYI </t>
  </si>
  <si>
    <t xml:space="preserve">EKITI </t>
  </si>
  <si>
    <t xml:space="preserve">GOMBE </t>
  </si>
  <si>
    <t xml:space="preserve">IMO </t>
  </si>
  <si>
    <t xml:space="preserve">JIGAWA </t>
  </si>
  <si>
    <t xml:space="preserve">kADUNA </t>
  </si>
  <si>
    <t>Grand Total</t>
  </si>
  <si>
    <t xml:space="preserve"> Distribution  of Revenue Allocation to Local Government Councils by Federation Account Allocation Committee for the Month of January,  2022 shared in February, 2022</t>
  </si>
  <si>
    <t>Dr. (Mrs) Zainab S. Ahmed</t>
  </si>
  <si>
    <t>Distribution of ₦100 Billion from Non-Oil Excess Account</t>
  </si>
  <si>
    <t>Hon. Minister of  Finance, Budget and National Planning</t>
  </si>
  <si>
    <t>Transfer of 50% to NDDC/HYPPADEC</t>
  </si>
  <si>
    <t>Net Total Ecology Fund</t>
  </si>
  <si>
    <t>Total Net Allocation</t>
  </si>
  <si>
    <t>FCT ABUJA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</si>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</sst>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 &quot;#,##0.00;\-&quot; &quot;#,##0.00"/>
    <numFmt numFmtId="165" formatCode="_-* #,##0.00_-;\-* #,##0.00_-;_-* &quot;-&quot;??_-;_-@_-"/>
    <numFmt numFmtId="166" formatCode="#,##0.00_ ;\-#,##0.00\ "/>
  </numFmts>
  <fonts count="2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b/>
      <sz val="18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b/>
      <sz val="22"/>
      <name val="Times New Roman"/>
      <family val="1"/>
    </font>
    <font>
      <b/>
      <u/>
      <sz val="16"/>
      <name val="Times New Roman"/>
      <family val="1"/>
    </font>
    <font>
      <sz val="18"/>
      <name val="Times New Roman"/>
      <family val="1"/>
    </font>
    <font>
      <sz val="10"/>
      <name val="Times New Roman"/>
      <family val="1"/>
    </font>
    <font>
      <b/>
      <sz val="20"/>
      <name val="Times New Roman"/>
      <family val="1"/>
    </font>
    <font>
      <sz val="14"/>
      <name val="Times New Roman"/>
      <family val="1"/>
    </font>
    <font>
      <b/>
      <u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0"/>
      <color indexed="8"/>
      <name val="Arial"/>
      <family val="2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b/>
      <sz val="12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</cellStyleXfs>
  <cellXfs count="166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2" fillId="0" borderId="1" xfId="0" quotePrefix="1" applyFont="1" applyBorder="1" applyAlignment="1">
      <alignment horizontal="center"/>
    </xf>
    <xf numFmtId="43" fontId="0" fillId="0" borderId="1" xfId="1" applyFont="1" applyBorder="1"/>
    <xf numFmtId="43" fontId="0" fillId="0" borderId="1" xfId="0" applyNumberFormat="1" applyBorder="1"/>
    <xf numFmtId="43" fontId="2" fillId="0" borderId="1" xfId="0" applyNumberFormat="1" applyFont="1" applyBorder="1"/>
    <xf numFmtId="43" fontId="2" fillId="0" borderId="4" xfId="1" applyFont="1" applyBorder="1"/>
    <xf numFmtId="0" fontId="0" fillId="2" borderId="0" xfId="0" applyFill="1"/>
    <xf numFmtId="1" fontId="0" fillId="0" borderId="1" xfId="0" applyNumberFormat="1" applyBorder="1"/>
    <xf numFmtId="0" fontId="2" fillId="0" borderId="1" xfId="0" applyFont="1" applyBorder="1"/>
    <xf numFmtId="43" fontId="2" fillId="0" borderId="1" xfId="1" applyFont="1" applyBorder="1"/>
    <xf numFmtId="0" fontId="0" fillId="0" borderId="3" xfId="0" applyBorder="1"/>
    <xf numFmtId="0" fontId="0" fillId="0" borderId="6" xfId="0" applyBorder="1"/>
    <xf numFmtId="43" fontId="2" fillId="0" borderId="3" xfId="1" applyFont="1" applyBorder="1"/>
    <xf numFmtId="43" fontId="0" fillId="0" borderId="0" xfId="0" applyNumberFormat="1"/>
    <xf numFmtId="165" fontId="0" fillId="0" borderId="0" xfId="0" applyNumberFormat="1"/>
    <xf numFmtId="0" fontId="2" fillId="2" borderId="0" xfId="0" applyFont="1" applyFill="1"/>
    <xf numFmtId="0" fontId="0" fillId="3" borderId="0" xfId="0" applyFill="1" applyProtection="1">
      <protection locked="0"/>
    </xf>
    <xf numFmtId="17" fontId="0" fillId="0" borderId="0" xfId="0" applyNumberFormat="1"/>
    <xf numFmtId="17" fontId="5" fillId="3" borderId="0" xfId="0" applyNumberFormat="1" applyFont="1" applyFill="1" applyAlignment="1"/>
    <xf numFmtId="2" fontId="0" fillId="0" borderId="0" xfId="0" applyNumberFormat="1"/>
    <xf numFmtId="0" fontId="9" fillId="0" borderId="0" xfId="0" applyFont="1"/>
    <xf numFmtId="0" fontId="8" fillId="0" borderId="6" xfId="0" applyFont="1" applyBorder="1"/>
    <xf numFmtId="0" fontId="8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43" fontId="8" fillId="0" borderId="0" xfId="1" quotePrefix="1" applyFont="1" applyBorder="1" applyAlignment="1">
      <alignment horizontal="center"/>
    </xf>
    <xf numFmtId="0" fontId="9" fillId="0" borderId="1" xfId="0" applyFont="1" applyBorder="1"/>
    <xf numFmtId="43" fontId="10" fillId="0" borderId="1" xfId="1" applyFont="1" applyBorder="1" applyAlignment="1"/>
    <xf numFmtId="43" fontId="10" fillId="0" borderId="5" xfId="1" applyFont="1" applyBorder="1" applyAlignment="1"/>
    <xf numFmtId="43" fontId="10" fillId="0" borderId="0" xfId="1" applyFont="1" applyBorder="1" applyAlignment="1"/>
    <xf numFmtId="0" fontId="9" fillId="0" borderId="1" xfId="0" applyFont="1" applyBorder="1" applyAlignment="1">
      <alignment wrapText="1"/>
    </xf>
    <xf numFmtId="43" fontId="10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3" fontId="10" fillId="0" borderId="0" xfId="1" applyFont="1" applyBorder="1" applyAlignment="1">
      <alignment horizontal="center"/>
    </xf>
    <xf numFmtId="0" fontId="9" fillId="0" borderId="0" xfId="0" applyFont="1" applyBorder="1"/>
    <xf numFmtId="0" fontId="10" fillId="0" borderId="0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43" fontId="9" fillId="0" borderId="6" xfId="1" applyFont="1" applyBorder="1"/>
    <xf numFmtId="43" fontId="9" fillId="0" borderId="0" xfId="1" applyFont="1"/>
    <xf numFmtId="43" fontId="9" fillId="0" borderId="1" xfId="1" applyFont="1" applyBorder="1"/>
    <xf numFmtId="0" fontId="10" fillId="0" borderId="5" xfId="0" applyFont="1" applyBorder="1" applyAlignment="1">
      <alignment horizontal="center"/>
    </xf>
    <xf numFmtId="43" fontId="10" fillId="0" borderId="7" xfId="1" applyFont="1" applyBorder="1"/>
    <xf numFmtId="43" fontId="9" fillId="0" borderId="0" xfId="0" applyNumberFormat="1" applyFont="1"/>
    <xf numFmtId="0" fontId="9" fillId="4" borderId="0" xfId="0" applyFont="1" applyFill="1"/>
    <xf numFmtId="0" fontId="10" fillId="0" borderId="0" xfId="0" applyFont="1"/>
    <xf numFmtId="43" fontId="10" fillId="0" borderId="0" xfId="1" applyFont="1"/>
    <xf numFmtId="0" fontId="8" fillId="0" borderId="3" xfId="0" applyFont="1" applyBorder="1" applyAlignment="1">
      <alignment wrapText="1"/>
    </xf>
    <xf numFmtId="43" fontId="10" fillId="0" borderId="10" xfId="1" applyFont="1" applyBorder="1"/>
    <xf numFmtId="165" fontId="9" fillId="0" borderId="0" xfId="0" applyNumberFormat="1" applyFont="1"/>
    <xf numFmtId="0" fontId="14" fillId="0" borderId="0" xfId="0" applyFont="1"/>
    <xf numFmtId="0" fontId="16" fillId="0" borderId="0" xfId="0" applyFont="1"/>
    <xf numFmtId="0" fontId="14" fillId="0" borderId="0" xfId="0" applyFont="1" applyBorder="1"/>
    <xf numFmtId="0" fontId="18" fillId="0" borderId="1" xfId="0" applyFont="1" applyBorder="1" applyAlignment="1">
      <alignment horizontal="center"/>
    </xf>
    <xf numFmtId="0" fontId="19" fillId="0" borderId="1" xfId="0" applyFont="1" applyBorder="1"/>
    <xf numFmtId="0" fontId="18" fillId="0" borderId="1" xfId="0" applyFont="1" applyBorder="1" applyAlignment="1">
      <alignment horizontal="center" wrapText="1"/>
    </xf>
    <xf numFmtId="0" fontId="18" fillId="0" borderId="1" xfId="0" quotePrefix="1" applyFont="1" applyBorder="1" applyAlignment="1">
      <alignment horizontal="center"/>
    </xf>
    <xf numFmtId="39" fontId="19" fillId="0" borderId="1" xfId="0" applyNumberFormat="1" applyFont="1" applyBorder="1"/>
    <xf numFmtId="37" fontId="19" fillId="0" borderId="1" xfId="0" applyNumberFormat="1" applyFont="1" applyBorder="1" applyAlignment="1">
      <alignment horizontal="center"/>
    </xf>
    <xf numFmtId="43" fontId="19" fillId="0" borderId="1" xfId="1" applyFont="1" applyBorder="1"/>
    <xf numFmtId="43" fontId="19" fillId="0" borderId="1" xfId="0" applyNumberFormat="1" applyFont="1" applyBorder="1"/>
    <xf numFmtId="43" fontId="18" fillId="0" borderId="2" xfId="0" applyNumberFormat="1" applyFont="1" applyBorder="1"/>
    <xf numFmtId="43" fontId="19" fillId="0" borderId="2" xfId="1" applyFont="1" applyBorder="1"/>
    <xf numFmtId="165" fontId="14" fillId="0" borderId="0" xfId="0" applyNumberFormat="1" applyFont="1"/>
    <xf numFmtId="0" fontId="19" fillId="0" borderId="1" xfId="0" applyFont="1" applyBorder="1" applyAlignment="1">
      <alignment horizontal="center"/>
    </xf>
    <xf numFmtId="43" fontId="18" fillId="0" borderId="4" xfId="1" applyFont="1" applyBorder="1"/>
    <xf numFmtId="0" fontId="14" fillId="4" borderId="0" xfId="0" applyFont="1" applyFill="1" applyAlignment="1">
      <alignment horizontal="right"/>
    </xf>
    <xf numFmtId="0" fontId="14" fillId="4" borderId="0" xfId="0" applyFont="1" applyFill="1"/>
    <xf numFmtId="43" fontId="14" fillId="4" borderId="0" xfId="0" applyNumberFormat="1" applyFont="1" applyFill="1"/>
    <xf numFmtId="165" fontId="14" fillId="4" borderId="0" xfId="0" applyNumberFormat="1" applyFont="1" applyFill="1"/>
    <xf numFmtId="43" fontId="20" fillId="4" borderId="8" xfId="1" applyFont="1" applyFill="1" applyBorder="1"/>
    <xf numFmtId="43" fontId="20" fillId="4" borderId="0" xfId="1" applyFont="1" applyFill="1" applyBorder="1"/>
    <xf numFmtId="165" fontId="14" fillId="4" borderId="0" xfId="0" applyNumberFormat="1" applyFont="1" applyFill="1" applyAlignment="1"/>
    <xf numFmtId="43" fontId="14" fillId="0" borderId="0" xfId="0" applyNumberFormat="1" applyFont="1"/>
    <xf numFmtId="0" fontId="20" fillId="0" borderId="0" xfId="0" applyFont="1"/>
    <xf numFmtId="43" fontId="14" fillId="0" borderId="0" xfId="1" applyFont="1"/>
    <xf numFmtId="0" fontId="9" fillId="0" borderId="0" xfId="0" applyFont="1" applyFill="1" applyBorder="1"/>
    <xf numFmtId="0" fontId="2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43" fontId="21" fillId="0" borderId="1" xfId="1" applyFont="1" applyBorder="1" applyAlignment="1">
      <alignment horizontal="center" wrapText="1"/>
    </xf>
    <xf numFmtId="0" fontId="23" fillId="5" borderId="1" xfId="2" applyFont="1" applyFill="1" applyBorder="1" applyAlignment="1">
      <alignment horizontal="center" wrapText="1"/>
    </xf>
    <xf numFmtId="0" fontId="24" fillId="5" borderId="1" xfId="3" applyFont="1" applyFill="1" applyBorder="1" applyAlignment="1">
      <alignment horizontal="center"/>
    </xf>
    <xf numFmtId="0" fontId="24" fillId="0" borderId="1" xfId="3" applyFont="1" applyFill="1" applyBorder="1" applyAlignment="1">
      <alignment horizontal="right" wrapText="1"/>
    </xf>
    <xf numFmtId="0" fontId="24" fillId="0" borderId="1" xfId="3" applyFont="1" applyFill="1" applyBorder="1" applyAlignment="1">
      <alignment wrapText="1"/>
    </xf>
    <xf numFmtId="164" fontId="24" fillId="0" borderId="1" xfId="3" applyNumberFormat="1" applyFont="1" applyFill="1" applyBorder="1" applyAlignment="1">
      <alignment horizontal="right" wrapText="1"/>
    </xf>
    <xf numFmtId="164" fontId="16" fillId="0" borderId="1" xfId="0" applyNumberFormat="1" applyFont="1" applyBorder="1"/>
    <xf numFmtId="164" fontId="21" fillId="0" borderId="1" xfId="0" applyNumberFormat="1" applyFont="1" applyBorder="1"/>
    <xf numFmtId="0" fontId="18" fillId="0" borderId="3" xfId="0" applyFont="1" applyBorder="1" applyAlignment="1">
      <alignment wrapText="1"/>
    </xf>
    <xf numFmtId="0" fontId="21" fillId="5" borderId="1" xfId="4" applyFont="1" applyFill="1" applyBorder="1" applyAlignment="1">
      <alignment horizontal="center"/>
    </xf>
    <xf numFmtId="43" fontId="18" fillId="0" borderId="1" xfId="1" applyFont="1" applyBorder="1" applyAlignment="1">
      <alignment horizontal="center" wrapText="1"/>
    </xf>
    <xf numFmtId="43" fontId="18" fillId="0" borderId="1" xfId="1" applyFont="1" applyBorder="1" applyAlignment="1">
      <alignment horizontal="center"/>
    </xf>
    <xf numFmtId="0" fontId="25" fillId="5" borderId="1" xfId="2" applyFont="1" applyFill="1" applyBorder="1" applyAlignment="1">
      <alignment horizontal="center" wrapText="1"/>
    </xf>
    <xf numFmtId="0" fontId="25" fillId="5" borderId="5" xfId="2" applyFont="1" applyFill="1" applyBorder="1" applyAlignment="1">
      <alignment horizontal="center" wrapText="1"/>
    </xf>
    <xf numFmtId="0" fontId="24" fillId="0" borderId="1" xfId="4" applyFont="1" applyBorder="1" applyAlignment="1">
      <alignment horizontal="right" wrapText="1"/>
    </xf>
    <xf numFmtId="0" fontId="24" fillId="0" borderId="1" xfId="4" applyFont="1" applyBorder="1" applyAlignment="1">
      <alignment wrapText="1"/>
    </xf>
    <xf numFmtId="43" fontId="24" fillId="0" borderId="1" xfId="1" applyFont="1" applyBorder="1" applyAlignment="1">
      <alignment wrapText="1"/>
    </xf>
    <xf numFmtId="164" fontId="24" fillId="0" borderId="1" xfId="4" applyNumberFormat="1" applyFont="1" applyBorder="1" applyAlignment="1">
      <alignment horizontal="right" wrapText="1"/>
    </xf>
    <xf numFmtId="0" fontId="16" fillId="0" borderId="1" xfId="0" applyFont="1" applyBorder="1"/>
    <xf numFmtId="43" fontId="21" fillId="0" borderId="1" xfId="0" applyNumberFormat="1" applyFont="1" applyBorder="1"/>
    <xf numFmtId="0" fontId="24" fillId="0" borderId="1" xfId="5" applyFont="1" applyFill="1" applyBorder="1" applyAlignment="1">
      <alignment horizontal="right" wrapText="1"/>
    </xf>
    <xf numFmtId="0" fontId="24" fillId="0" borderId="1" xfId="5" applyFont="1" applyFill="1" applyBorder="1" applyAlignment="1">
      <alignment wrapText="1"/>
    </xf>
    <xf numFmtId="164" fontId="24" fillId="0" borderId="1" xfId="5" applyNumberFormat="1" applyFont="1" applyFill="1" applyBorder="1" applyAlignment="1">
      <alignment horizontal="right" wrapText="1"/>
    </xf>
    <xf numFmtId="0" fontId="24" fillId="5" borderId="1" xfId="5" applyFont="1" applyFill="1" applyBorder="1" applyAlignment="1">
      <alignment horizontal="center"/>
    </xf>
    <xf numFmtId="0" fontId="16" fillId="4" borderId="1" xfId="0" applyFont="1" applyFill="1" applyBorder="1"/>
    <xf numFmtId="0" fontId="23" fillId="5" borderId="1" xfId="5" applyFont="1" applyFill="1" applyBorder="1" applyAlignment="1">
      <alignment horizontal="center"/>
    </xf>
    <xf numFmtId="0" fontId="23" fillId="5" borderId="1" xfId="5" applyFont="1" applyFill="1" applyBorder="1" applyAlignment="1">
      <alignment horizontal="center" wrapText="1"/>
    </xf>
    <xf numFmtId="0" fontId="21" fillId="4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43" fontId="0" fillId="0" borderId="1" xfId="1" applyFont="1" applyBorder="1" applyAlignment="1">
      <alignment wrapText="1"/>
    </xf>
    <xf numFmtId="43" fontId="1" fillId="0" borderId="1" xfId="1" applyFont="1" applyBorder="1"/>
    <xf numFmtId="0" fontId="0" fillId="4" borderId="1" xfId="0" applyFill="1" applyBorder="1"/>
    <xf numFmtId="43" fontId="0" fillId="4" borderId="1" xfId="0" applyNumberFormat="1" applyFill="1" applyBorder="1"/>
    <xf numFmtId="43" fontId="0" fillId="4" borderId="0" xfId="0" applyNumberFormat="1" applyFill="1"/>
    <xf numFmtId="165" fontId="16" fillId="0" borderId="0" xfId="0" applyNumberFormat="1" applyFont="1"/>
    <xf numFmtId="166" fontId="16" fillId="0" borderId="1" xfId="0" applyNumberFormat="1" applyFont="1" applyBorder="1"/>
    <xf numFmtId="0" fontId="8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 wrapText="1"/>
    </xf>
    <xf numFmtId="0" fontId="18" fillId="0" borderId="3" xfId="0" applyFont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8" fillId="0" borderId="3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5" xfId="0" applyFont="1" applyBorder="1" applyAlignment="1">
      <alignment horizontal="left"/>
    </xf>
    <xf numFmtId="0" fontId="18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11" xfId="0" applyFont="1" applyBorder="1" applyAlignment="1">
      <alignment horizontal="center" wrapText="1"/>
    </xf>
    <xf numFmtId="0" fontId="21" fillId="0" borderId="5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wrapText="1"/>
    </xf>
    <xf numFmtId="0" fontId="8" fillId="0" borderId="1" xfId="0" applyFont="1" applyBorder="1" applyAlignment="1"/>
  </cellXfs>
  <cellStyles count="6">
    <cellStyle name="Comma" xfId="1" builtinId="3"/>
    <cellStyle name="Normal" xfId="0" builtinId="0"/>
    <cellStyle name="Normal_lgc eco dec 21" xfId="4" xr:uid="{00000000-0005-0000-0000-000002000000}"/>
    <cellStyle name="Normal_Sheet12" xfId="5" xr:uid="{00000000-0005-0000-0000-000005000000}"/>
    <cellStyle name="Normal_states eco dec 21" xfId="3" xr:uid="{00000000-0005-0000-0000-000007000000}"/>
    <cellStyle name="Normal_TOTALDATA_1" xfId="2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A20" sqref="A20"/>
    </sheetView>
  </sheetViews>
  <sheetFormatPr defaultRowHeight="13.2" x14ac:dyDescent="0.25"/>
  <cols>
    <col min="2" max="2" width="23" bestFit="1" customWidth="1"/>
    <col min="6" max="6" width="24.5546875" customWidth="1"/>
  </cols>
  <sheetData>
    <row r="1" spans="1:8" ht="23.1" customHeight="1" x14ac:dyDescent="0.25">
      <c r="B1">
        <f ca="1">MONTH(NOW())</f>
        <v>7</v>
      </c>
      <c r="C1">
        <f ca="1">YEAR(NOW())</f>
        <v>2022</v>
      </c>
    </row>
    <row r="2" spans="1:8" ht="23.1" customHeight="1" x14ac:dyDescent="0.25"/>
    <row r="3" spans="1:8" ht="23.1" customHeight="1" x14ac:dyDescent="0.25">
      <c r="B3" t="s">
        <v>808</v>
      </c>
      <c r="F3" t="s">
        <v>809</v>
      </c>
    </row>
    <row r="4" spans="1:8" ht="23.1" customHeight="1" x14ac:dyDescent="0.25">
      <c r="B4" t="s">
        <v>805</v>
      </c>
      <c r="C4" t="s">
        <v>806</v>
      </c>
      <c r="D4" t="s">
        <v>807</v>
      </c>
      <c r="F4" t="s">
        <v>805</v>
      </c>
      <c r="G4" t="s">
        <v>806</v>
      </c>
      <c r="H4" t="s">
        <v>807</v>
      </c>
    </row>
    <row r="5" spans="1:8" ht="23.1" customHeight="1" x14ac:dyDescent="0.25">
      <c r="B5" s="18" t="e">
        <f>IF(G5=1,F5-1,F5)</f>
        <v>#REF!</v>
      </c>
      <c r="C5" s="18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 x14ac:dyDescent="0.4">
      <c r="B6" s="20" t="e">
        <f>LOOKUP(C5,A8:B19)</f>
        <v>#REF!</v>
      </c>
      <c r="F6" s="20" t="e">
        <f>IF(G5=1,LOOKUP(G5,E8:F19),LOOKUP(G5,A8:B19))</f>
        <v>#REF!</v>
      </c>
    </row>
    <row r="8" spans="1:8" x14ac:dyDescent="0.25">
      <c r="A8">
        <v>1</v>
      </c>
      <c r="B8" s="21" t="e">
        <f>D8&amp;"-"&amp;RIGHT(B$5,2)</f>
        <v>#REF!</v>
      </c>
      <c r="D8" s="19" t="s">
        <v>818</v>
      </c>
      <c r="E8">
        <v>1</v>
      </c>
      <c r="F8" s="21" t="e">
        <f>D8&amp;"-"&amp;RIGHT(F$5,2)</f>
        <v>#REF!</v>
      </c>
    </row>
    <row r="9" spans="1:8" x14ac:dyDescent="0.25">
      <c r="A9">
        <v>2</v>
      </c>
      <c r="B9" s="21" t="e">
        <f t="shared" ref="B9:B19" si="0">D9&amp;"-"&amp;RIGHT(B$5,2)</f>
        <v>#REF!</v>
      </c>
      <c r="D9" s="19" t="s">
        <v>819</v>
      </c>
      <c r="E9">
        <v>2</v>
      </c>
      <c r="F9" s="21" t="e">
        <f t="shared" ref="F9:F19" si="1">D9&amp;"-"&amp;RIGHT(F$5,2)</f>
        <v>#REF!</v>
      </c>
    </row>
    <row r="10" spans="1:8" x14ac:dyDescent="0.25">
      <c r="A10">
        <v>3</v>
      </c>
      <c r="B10" s="21" t="e">
        <f t="shared" si="0"/>
        <v>#REF!</v>
      </c>
      <c r="D10" s="19" t="s">
        <v>820</v>
      </c>
      <c r="E10">
        <v>3</v>
      </c>
      <c r="F10" s="21" t="e">
        <f t="shared" si="1"/>
        <v>#REF!</v>
      </c>
    </row>
    <row r="11" spans="1:8" x14ac:dyDescent="0.25">
      <c r="A11">
        <v>4</v>
      </c>
      <c r="B11" s="21" t="e">
        <f t="shared" si="0"/>
        <v>#REF!</v>
      </c>
      <c r="D11" s="19" t="s">
        <v>821</v>
      </c>
      <c r="E11">
        <v>4</v>
      </c>
      <c r="F11" s="21" t="e">
        <f t="shared" si="1"/>
        <v>#REF!</v>
      </c>
    </row>
    <row r="12" spans="1:8" x14ac:dyDescent="0.25">
      <c r="A12">
        <v>5</v>
      </c>
      <c r="B12" s="21" t="e">
        <f t="shared" si="0"/>
        <v>#REF!</v>
      </c>
      <c r="D12" s="19" t="s">
        <v>810</v>
      </c>
      <c r="E12">
        <v>5</v>
      </c>
      <c r="F12" s="21" t="e">
        <f t="shared" si="1"/>
        <v>#REF!</v>
      </c>
    </row>
    <row r="13" spans="1:8" x14ac:dyDescent="0.25">
      <c r="A13">
        <v>6</v>
      </c>
      <c r="B13" s="21" t="e">
        <f t="shared" si="0"/>
        <v>#REF!</v>
      </c>
      <c r="D13" s="19" t="s">
        <v>811</v>
      </c>
      <c r="E13">
        <v>6</v>
      </c>
      <c r="F13" s="21" t="e">
        <f t="shared" si="1"/>
        <v>#REF!</v>
      </c>
    </row>
    <row r="14" spans="1:8" x14ac:dyDescent="0.25">
      <c r="A14">
        <v>7</v>
      </c>
      <c r="B14" s="21" t="e">
        <f t="shared" si="0"/>
        <v>#REF!</v>
      </c>
      <c r="D14" s="19" t="s">
        <v>812</v>
      </c>
      <c r="E14">
        <v>7</v>
      </c>
      <c r="F14" s="21" t="e">
        <f t="shared" si="1"/>
        <v>#REF!</v>
      </c>
    </row>
    <row r="15" spans="1:8" x14ac:dyDescent="0.25">
      <c r="A15">
        <v>8</v>
      </c>
      <c r="B15" s="21" t="e">
        <f t="shared" si="0"/>
        <v>#REF!</v>
      </c>
      <c r="D15" s="19" t="s">
        <v>813</v>
      </c>
      <c r="E15">
        <v>8</v>
      </c>
      <c r="F15" s="21" t="e">
        <f t="shared" si="1"/>
        <v>#REF!</v>
      </c>
    </row>
    <row r="16" spans="1:8" x14ac:dyDescent="0.25">
      <c r="A16">
        <v>9</v>
      </c>
      <c r="B16" s="21" t="e">
        <f t="shared" si="0"/>
        <v>#REF!</v>
      </c>
      <c r="D16" s="19" t="s">
        <v>814</v>
      </c>
      <c r="E16">
        <v>9</v>
      </c>
      <c r="F16" s="21" t="e">
        <f t="shared" si="1"/>
        <v>#REF!</v>
      </c>
    </row>
    <row r="17" spans="1:6" x14ac:dyDescent="0.25">
      <c r="A17">
        <v>10</v>
      </c>
      <c r="B17" s="21" t="e">
        <f t="shared" si="0"/>
        <v>#REF!</v>
      </c>
      <c r="D17" s="19" t="s">
        <v>815</v>
      </c>
      <c r="E17">
        <v>10</v>
      </c>
      <c r="F17" s="21" t="e">
        <f t="shared" si="1"/>
        <v>#REF!</v>
      </c>
    </row>
    <row r="18" spans="1:6" x14ac:dyDescent="0.25">
      <c r="A18">
        <v>11</v>
      </c>
      <c r="B18" s="21" t="e">
        <f t="shared" si="0"/>
        <v>#REF!</v>
      </c>
      <c r="D18" s="19" t="s">
        <v>816</v>
      </c>
      <c r="E18">
        <v>11</v>
      </c>
      <c r="F18" s="21" t="e">
        <f t="shared" si="1"/>
        <v>#REF!</v>
      </c>
    </row>
    <row r="19" spans="1:6" x14ac:dyDescent="0.25">
      <c r="A19">
        <v>12</v>
      </c>
      <c r="B19" s="21" t="e">
        <f t="shared" si="0"/>
        <v>#REF!</v>
      </c>
      <c r="D19" s="19" t="s">
        <v>817</v>
      </c>
      <c r="E19">
        <v>12</v>
      </c>
      <c r="F19" s="21" t="e">
        <f t="shared" si="1"/>
        <v>#REF!</v>
      </c>
    </row>
  </sheetData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>
    <pageSetUpPr fitToPage="1"/>
  </sheetPr>
  <dimension ref="A1:K40"/>
  <sheetViews>
    <sheetView tabSelected="1" zoomScale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21" sqref="A21:I21"/>
    </sheetView>
  </sheetViews>
  <sheetFormatPr defaultColWidth="9.109375" defaultRowHeight="21" x14ac:dyDescent="0.4"/>
  <cols>
    <col min="1" max="1" width="6.33203125" style="22" customWidth="1"/>
    <col min="2" max="2" width="40.88671875" style="22" customWidth="1"/>
    <col min="3" max="3" width="35.109375" style="22" customWidth="1"/>
    <col min="4" max="4" width="33.44140625" style="22" customWidth="1"/>
    <col min="5" max="5" width="39" style="22" customWidth="1"/>
    <col min="6" max="6" width="38.44140625" style="22" customWidth="1"/>
    <col min="7" max="7" width="36" style="22" customWidth="1"/>
    <col min="8" max="8" width="27.5546875" style="22" bestFit="1" customWidth="1"/>
    <col min="9" max="9" width="29.33203125" style="22" bestFit="1" customWidth="1"/>
    <col min="10" max="10" width="27" style="22" bestFit="1" customWidth="1"/>
    <col min="11" max="11" width="12" style="22" bestFit="1" customWidth="1"/>
    <col min="12" max="16384" width="9.109375" style="22"/>
  </cols>
  <sheetData>
    <row r="1" spans="1:11" ht="30" customHeight="1" x14ac:dyDescent="0.4">
      <c r="A1" s="127" t="s">
        <v>875</v>
      </c>
      <c r="B1" s="128"/>
      <c r="C1" s="128"/>
      <c r="D1" s="128"/>
      <c r="E1" s="128"/>
      <c r="F1" s="128"/>
      <c r="G1" s="128"/>
      <c r="H1" s="129"/>
    </row>
    <row r="2" spans="1:11" ht="30" customHeight="1" x14ac:dyDescent="0.4">
      <c r="A2" s="127" t="s">
        <v>888</v>
      </c>
      <c r="B2" s="128"/>
      <c r="C2" s="128"/>
      <c r="D2" s="128"/>
      <c r="E2" s="128"/>
      <c r="F2" s="128"/>
      <c r="G2" s="128"/>
      <c r="H2" s="129"/>
    </row>
    <row r="3" spans="1:11" ht="40.5" customHeight="1" x14ac:dyDescent="0.4">
      <c r="A3" s="127" t="s">
        <v>889</v>
      </c>
      <c r="B3" s="128"/>
      <c r="C3" s="128"/>
      <c r="D3" s="128"/>
      <c r="E3" s="128"/>
      <c r="F3" s="128"/>
      <c r="G3" s="129"/>
      <c r="H3" s="165"/>
    </row>
    <row r="4" spans="1:11" ht="83.25" customHeight="1" x14ac:dyDescent="0.4">
      <c r="A4" s="23" t="s">
        <v>0</v>
      </c>
      <c r="B4" s="24" t="s">
        <v>20</v>
      </c>
      <c r="C4" s="24" t="s">
        <v>876</v>
      </c>
      <c r="D4" s="51" t="s">
        <v>938</v>
      </c>
      <c r="E4" s="25" t="s">
        <v>32</v>
      </c>
      <c r="F4" s="24" t="s">
        <v>25</v>
      </c>
      <c r="G4" s="26" t="s">
        <v>877</v>
      </c>
      <c r="H4" s="27"/>
    </row>
    <row r="5" spans="1:11" ht="30" customHeight="1" x14ac:dyDescent="0.4">
      <c r="A5" s="28"/>
      <c r="B5" s="28"/>
      <c r="C5" s="29" t="s">
        <v>878</v>
      </c>
      <c r="D5" s="29" t="s">
        <v>878</v>
      </c>
      <c r="E5" s="29" t="s">
        <v>878</v>
      </c>
      <c r="F5" s="29" t="s">
        <v>878</v>
      </c>
      <c r="G5" s="29" t="s">
        <v>878</v>
      </c>
      <c r="H5" s="30"/>
    </row>
    <row r="6" spans="1:11" ht="30" customHeight="1" x14ac:dyDescent="0.4">
      <c r="A6" s="31">
        <v>1</v>
      </c>
      <c r="B6" s="31" t="s">
        <v>22</v>
      </c>
      <c r="C6" s="32">
        <v>122749519263.66631</v>
      </c>
      <c r="D6" s="32">
        <v>52680000000</v>
      </c>
      <c r="E6" s="32">
        <v>2440976285.2329998</v>
      </c>
      <c r="F6" s="33">
        <v>26709856184.098499</v>
      </c>
      <c r="G6" s="32">
        <f t="shared" ref="G6:G16" si="0">SUM(C6:F6)</f>
        <v>204580351732.99783</v>
      </c>
      <c r="H6" s="34"/>
      <c r="I6" s="34"/>
      <c r="J6" s="34"/>
      <c r="K6" s="34"/>
    </row>
    <row r="7" spans="1:11" ht="30" customHeight="1" x14ac:dyDescent="0.4">
      <c r="A7" s="31">
        <v>2</v>
      </c>
      <c r="B7" s="31" t="s">
        <v>27</v>
      </c>
      <c r="C7" s="32">
        <v>62260196558.943901</v>
      </c>
      <c r="D7" s="32">
        <v>26720000000</v>
      </c>
      <c r="E7" s="32">
        <v>1238095792.3580999</v>
      </c>
      <c r="F7" s="32">
        <v>89032853946.994995</v>
      </c>
      <c r="G7" s="32">
        <f t="shared" si="0"/>
        <v>179251146298.297</v>
      </c>
      <c r="H7" s="34"/>
      <c r="I7" s="34"/>
      <c r="J7" s="34"/>
      <c r="K7" s="34"/>
    </row>
    <row r="8" spans="1:11" ht="30" customHeight="1" x14ac:dyDescent="0.4">
      <c r="A8" s="31">
        <v>3</v>
      </c>
      <c r="B8" s="31" t="s">
        <v>28</v>
      </c>
      <c r="C8" s="32">
        <v>48000001838.108002</v>
      </c>
      <c r="D8" s="32">
        <v>20600000000</v>
      </c>
      <c r="E8" s="32">
        <v>954519959.67729998</v>
      </c>
      <c r="F8" s="32">
        <v>62322997762.8965</v>
      </c>
      <c r="G8" s="32">
        <f t="shared" si="0"/>
        <v>131877519560.68181</v>
      </c>
      <c r="H8" s="34"/>
      <c r="I8" s="34"/>
      <c r="J8" s="34"/>
      <c r="K8" s="34"/>
    </row>
    <row r="9" spans="1:11" ht="30" customHeight="1" x14ac:dyDescent="0.4">
      <c r="A9" s="31">
        <v>4</v>
      </c>
      <c r="B9" s="31" t="s">
        <v>17</v>
      </c>
      <c r="C9" s="32">
        <v>58390826247.93</v>
      </c>
      <c r="D9" s="32">
        <v>0</v>
      </c>
      <c r="E9" s="32">
        <v>568341386.48169994</v>
      </c>
      <c r="F9" s="32">
        <v>0</v>
      </c>
      <c r="G9" s="32">
        <f t="shared" si="0"/>
        <v>58959167634.411697</v>
      </c>
      <c r="H9" s="34"/>
      <c r="I9" s="34"/>
      <c r="J9" s="34"/>
      <c r="K9" s="34"/>
    </row>
    <row r="10" spans="1:11" ht="30" customHeight="1" x14ac:dyDescent="0.4">
      <c r="A10" s="31">
        <v>5</v>
      </c>
      <c r="B10" s="31" t="s">
        <v>33</v>
      </c>
      <c r="C10" s="32">
        <v>9041732854.3700008</v>
      </c>
      <c r="D10" s="32">
        <v>0</v>
      </c>
      <c r="E10" s="32">
        <v>0</v>
      </c>
      <c r="F10" s="32">
        <v>878993371.59000003</v>
      </c>
      <c r="G10" s="32">
        <f t="shared" si="0"/>
        <v>9920726225.960001</v>
      </c>
      <c r="H10" s="34"/>
      <c r="I10" s="34"/>
      <c r="J10" s="34"/>
      <c r="K10" s="34"/>
    </row>
    <row r="11" spans="1:11" ht="30" customHeight="1" x14ac:dyDescent="0.4">
      <c r="A11" s="31">
        <v>6</v>
      </c>
      <c r="B11" s="35" t="s">
        <v>879</v>
      </c>
      <c r="C11" s="32">
        <v>4136028070.1599998</v>
      </c>
      <c r="D11" s="32">
        <v>0</v>
      </c>
      <c r="E11" s="32">
        <v>0</v>
      </c>
      <c r="F11" s="32">
        <v>6769877241.4099998</v>
      </c>
      <c r="G11" s="32">
        <f t="shared" si="0"/>
        <v>10905905311.57</v>
      </c>
      <c r="H11" s="34"/>
      <c r="I11" s="34"/>
      <c r="J11" s="34"/>
      <c r="K11" s="34"/>
    </row>
    <row r="12" spans="1:11" ht="30" customHeight="1" x14ac:dyDescent="0.4">
      <c r="A12" s="31">
        <v>7</v>
      </c>
      <c r="B12" s="35" t="s">
        <v>880</v>
      </c>
      <c r="C12" s="32">
        <v>4594494700.75</v>
      </c>
      <c r="D12" s="32">
        <v>0</v>
      </c>
      <c r="E12" s="32">
        <v>0</v>
      </c>
      <c r="F12" s="32">
        <v>0</v>
      </c>
      <c r="G12" s="32">
        <f t="shared" si="0"/>
        <v>4594494700.75</v>
      </c>
      <c r="H12" s="34"/>
      <c r="I12" s="34"/>
      <c r="J12" s="34"/>
      <c r="K12" s="34"/>
    </row>
    <row r="13" spans="1:11" ht="38.25" customHeight="1" x14ac:dyDescent="0.4">
      <c r="A13" s="31">
        <v>8</v>
      </c>
      <c r="B13" s="35" t="s">
        <v>881</v>
      </c>
      <c r="C13" s="32">
        <v>100000000</v>
      </c>
      <c r="D13" s="32">
        <v>0</v>
      </c>
      <c r="E13" s="32">
        <v>0</v>
      </c>
      <c r="F13" s="32">
        <v>0</v>
      </c>
      <c r="G13" s="32">
        <f t="shared" si="0"/>
        <v>100000000</v>
      </c>
      <c r="H13" s="34"/>
      <c r="I13" s="34"/>
      <c r="J13" s="34"/>
      <c r="K13" s="34"/>
    </row>
    <row r="14" spans="1:11" ht="38.25" customHeight="1" x14ac:dyDescent="0.4">
      <c r="A14" s="31">
        <v>9</v>
      </c>
      <c r="B14" s="35" t="s">
        <v>842</v>
      </c>
      <c r="C14" s="32">
        <v>4000000000</v>
      </c>
      <c r="D14" s="32"/>
      <c r="E14" s="32"/>
      <c r="F14" s="32">
        <v>0</v>
      </c>
      <c r="G14" s="32">
        <f t="shared" si="0"/>
        <v>4000000000</v>
      </c>
      <c r="H14" s="34"/>
      <c r="I14" s="34"/>
      <c r="J14" s="34"/>
      <c r="K14" s="34"/>
    </row>
    <row r="15" spans="1:11" ht="42" x14ac:dyDescent="0.4">
      <c r="A15" s="31">
        <v>10</v>
      </c>
      <c r="B15" s="35" t="s">
        <v>844</v>
      </c>
      <c r="C15" s="36">
        <v>25750765331.279999</v>
      </c>
      <c r="D15" s="32">
        <v>0</v>
      </c>
      <c r="E15" s="32">
        <v>0</v>
      </c>
      <c r="F15" s="32">
        <v>0</v>
      </c>
      <c r="G15" s="32">
        <f t="shared" si="0"/>
        <v>25750765331.279999</v>
      </c>
      <c r="H15" s="34"/>
      <c r="I15" s="34"/>
      <c r="J15" s="34"/>
      <c r="K15" s="34"/>
    </row>
    <row r="16" spans="1:11" ht="60" customHeight="1" x14ac:dyDescent="0.4">
      <c r="A16" s="31">
        <v>11</v>
      </c>
      <c r="B16" s="35" t="s">
        <v>891</v>
      </c>
      <c r="C16" s="36">
        <v>39246092137.010002</v>
      </c>
      <c r="D16" s="32">
        <v>0</v>
      </c>
      <c r="E16" s="32">
        <v>0</v>
      </c>
      <c r="F16" s="32">
        <v>0</v>
      </c>
      <c r="G16" s="32">
        <f t="shared" si="0"/>
        <v>39246092137.010002</v>
      </c>
      <c r="H16" s="34"/>
      <c r="I16" s="34"/>
      <c r="J16" s="34"/>
      <c r="K16" s="34"/>
    </row>
    <row r="17" spans="1:11" ht="64.5" customHeight="1" x14ac:dyDescent="0.4">
      <c r="A17" s="31">
        <v>12</v>
      </c>
      <c r="B17" s="35" t="s">
        <v>892</v>
      </c>
      <c r="C17" s="36">
        <v>18163078852.380001</v>
      </c>
      <c r="D17" s="32">
        <v>0</v>
      </c>
      <c r="E17" s="32">
        <v>0</v>
      </c>
      <c r="F17" s="32">
        <v>0</v>
      </c>
      <c r="G17" s="32">
        <f t="shared" ref="G17" si="1">SUM(C17:F17)</f>
        <v>18163078852.380001</v>
      </c>
      <c r="H17" s="34"/>
      <c r="I17" s="34"/>
      <c r="J17" s="34"/>
      <c r="K17" s="34"/>
    </row>
    <row r="18" spans="1:11" ht="50.25" customHeight="1" x14ac:dyDescent="0.4">
      <c r="A18" s="31">
        <v>13</v>
      </c>
      <c r="B18" s="35" t="s">
        <v>843</v>
      </c>
      <c r="C18" s="36">
        <v>0</v>
      </c>
      <c r="D18" s="32">
        <v>0</v>
      </c>
      <c r="E18" s="32">
        <v>0</v>
      </c>
      <c r="F18" s="32">
        <v>5507186842.0500002</v>
      </c>
      <c r="G18" s="32">
        <f>SUM(C18:F18)</f>
        <v>5507186842.0500002</v>
      </c>
      <c r="H18" s="34"/>
      <c r="I18" s="34"/>
      <c r="J18" s="34"/>
      <c r="K18" s="34"/>
    </row>
    <row r="19" spans="1:11" ht="31.5" customHeight="1" x14ac:dyDescent="0.4">
      <c r="A19" s="31"/>
      <c r="B19" s="37" t="s">
        <v>882</v>
      </c>
      <c r="C19" s="36">
        <f>SUM(C6:C18)</f>
        <v>396432735854.59814</v>
      </c>
      <c r="D19" s="36">
        <f>SUM(D6:D18)</f>
        <v>100000000000</v>
      </c>
      <c r="E19" s="36">
        <f t="shared" ref="E19:F19" si="2">SUM(E6:E18)</f>
        <v>5201933423.7501001</v>
      </c>
      <c r="F19" s="36">
        <f t="shared" si="2"/>
        <v>191221765349.03998</v>
      </c>
      <c r="G19" s="36">
        <f>SUM(G6:G18)</f>
        <v>692856434627.38831</v>
      </c>
      <c r="H19" s="34"/>
      <c r="I19" s="34"/>
      <c r="J19" s="34"/>
      <c r="K19" s="34"/>
    </row>
    <row r="20" spans="1:11" ht="30" customHeight="1" x14ac:dyDescent="0.4">
      <c r="A20" s="39"/>
      <c r="B20" s="40"/>
      <c r="C20" s="38"/>
      <c r="D20" s="38"/>
      <c r="E20" s="38"/>
      <c r="F20" s="38"/>
      <c r="G20" s="38"/>
      <c r="H20" s="38"/>
    </row>
    <row r="21" spans="1:11" ht="67.5" customHeight="1" x14ac:dyDescent="0.45">
      <c r="A21" s="124" t="s">
        <v>893</v>
      </c>
      <c r="B21" s="125"/>
      <c r="C21" s="125"/>
      <c r="D21" s="125"/>
      <c r="E21" s="125"/>
      <c r="F21" s="125"/>
      <c r="G21" s="125"/>
      <c r="H21" s="125"/>
      <c r="I21" s="126"/>
    </row>
    <row r="22" spans="1:11" ht="30" customHeight="1" x14ac:dyDescent="0.4">
      <c r="A22" s="28">
        <v>0</v>
      </c>
      <c r="B22" s="28">
        <v>1</v>
      </c>
      <c r="C22" s="28">
        <v>2</v>
      </c>
      <c r="D22" s="28">
        <v>3</v>
      </c>
      <c r="E22" s="28" t="s">
        <v>883</v>
      </c>
      <c r="F22" s="28">
        <v>5</v>
      </c>
      <c r="G22" s="28">
        <v>6</v>
      </c>
      <c r="H22" s="28">
        <v>7</v>
      </c>
      <c r="I22" s="31"/>
    </row>
    <row r="23" spans="1:11" ht="78.75" customHeight="1" x14ac:dyDescent="0.4">
      <c r="A23" s="37" t="s">
        <v>0</v>
      </c>
      <c r="B23" s="37" t="s">
        <v>20</v>
      </c>
      <c r="C23" s="41" t="s">
        <v>7</v>
      </c>
      <c r="D23" s="37" t="s">
        <v>884</v>
      </c>
      <c r="E23" s="37" t="s">
        <v>14</v>
      </c>
      <c r="F23" s="51" t="s">
        <v>938</v>
      </c>
      <c r="G23" s="25" t="s">
        <v>885</v>
      </c>
      <c r="H23" s="37" t="s">
        <v>25</v>
      </c>
      <c r="I23" s="37" t="s">
        <v>877</v>
      </c>
    </row>
    <row r="24" spans="1:11" ht="30" customHeight="1" x14ac:dyDescent="0.4">
      <c r="A24" s="31"/>
      <c r="B24" s="31"/>
      <c r="C24" s="29" t="s">
        <v>878</v>
      </c>
      <c r="D24" s="29" t="s">
        <v>878</v>
      </c>
      <c r="E24" s="29" t="s">
        <v>878</v>
      </c>
      <c r="F24" s="29" t="s">
        <v>878</v>
      </c>
      <c r="G24" s="29" t="s">
        <v>878</v>
      </c>
      <c r="H24" s="29" t="s">
        <v>878</v>
      </c>
      <c r="I24" s="29" t="s">
        <v>878</v>
      </c>
    </row>
    <row r="25" spans="1:11" x14ac:dyDescent="0.4">
      <c r="A25" s="31">
        <v>1</v>
      </c>
      <c r="B25" s="31" t="s">
        <v>18</v>
      </c>
      <c r="C25" s="42">
        <v>113009713065.4483</v>
      </c>
      <c r="D25" s="42">
        <v>61328257512.480003</v>
      </c>
      <c r="E25" s="42">
        <f>C25-D25</f>
        <v>51681455552.9683</v>
      </c>
      <c r="F25" s="42">
        <v>48500000000</v>
      </c>
      <c r="G25" s="42">
        <v>2247292138.0799999</v>
      </c>
      <c r="H25" s="42">
        <v>24929199105.1586</v>
      </c>
      <c r="I25" s="42">
        <f>SUM(E25:H25)</f>
        <v>127357946796.20689</v>
      </c>
      <c r="J25" s="47"/>
    </row>
    <row r="26" spans="1:11" x14ac:dyDescent="0.4">
      <c r="A26" s="31">
        <v>2</v>
      </c>
      <c r="B26" s="31" t="s">
        <v>19</v>
      </c>
      <c r="C26" s="42">
        <v>2330097176.6072001</v>
      </c>
      <c r="D26" s="42">
        <v>0</v>
      </c>
      <c r="E26" s="42">
        <f t="shared" ref="E26:E28" si="3">C26-D26</f>
        <v>2330097176.6072001</v>
      </c>
      <c r="F26" s="44">
        <v>1000000000</v>
      </c>
      <c r="G26" s="42">
        <v>46335920.369999997</v>
      </c>
      <c r="H26" s="42">
        <v>0</v>
      </c>
      <c r="I26" s="42">
        <f>SUM(E26:H26)</f>
        <v>3376433096.9772</v>
      </c>
      <c r="J26" s="47"/>
    </row>
    <row r="27" spans="1:11" x14ac:dyDescent="0.4">
      <c r="A27" s="31">
        <v>3</v>
      </c>
      <c r="B27" s="31" t="s">
        <v>4</v>
      </c>
      <c r="C27" s="42">
        <v>1165048588.3036001</v>
      </c>
      <c r="D27" s="42">
        <v>0</v>
      </c>
      <c r="E27" s="42">
        <f t="shared" si="3"/>
        <v>1165048588.3036001</v>
      </c>
      <c r="F27" s="44">
        <v>500000000</v>
      </c>
      <c r="G27" s="43">
        <v>23167960.190000001</v>
      </c>
      <c r="H27" s="42">
        <v>0</v>
      </c>
      <c r="I27" s="42">
        <f>SUM(E27:H27)</f>
        <v>1688216548.4936001</v>
      </c>
      <c r="J27" s="47"/>
    </row>
    <row r="28" spans="1:11" ht="42" x14ac:dyDescent="0.4">
      <c r="A28" s="31">
        <v>4</v>
      </c>
      <c r="B28" s="35" t="s">
        <v>5</v>
      </c>
      <c r="C28" s="42">
        <v>3914563256.7000999</v>
      </c>
      <c r="D28" s="42">
        <v>0</v>
      </c>
      <c r="E28" s="42">
        <f t="shared" si="3"/>
        <v>3914563256.7000999</v>
      </c>
      <c r="F28" s="44">
        <v>1680000000</v>
      </c>
      <c r="G28" s="44">
        <v>77844346.230000004</v>
      </c>
      <c r="H28" s="42">
        <v>0</v>
      </c>
      <c r="I28" s="42">
        <f>SUM(E28:H28)</f>
        <v>5672407602.9300995</v>
      </c>
      <c r="J28" s="47"/>
    </row>
    <row r="29" spans="1:11" ht="21.6" thickBot="1" x14ac:dyDescent="0.45">
      <c r="A29" s="31">
        <v>5</v>
      </c>
      <c r="B29" s="31" t="s">
        <v>6</v>
      </c>
      <c r="C29" s="42">
        <v>2330097176.6072001</v>
      </c>
      <c r="D29" s="42">
        <v>112119855</v>
      </c>
      <c r="E29" s="42">
        <f>C29-D29</f>
        <v>2217977321.6072001</v>
      </c>
      <c r="F29" s="44">
        <v>1000000000</v>
      </c>
      <c r="G29" s="42">
        <v>46335920.369999997</v>
      </c>
      <c r="H29" s="42">
        <v>1780657078.9398999</v>
      </c>
      <c r="I29" s="42">
        <f>SUM(E29:H29)</f>
        <v>5044970320.9171</v>
      </c>
      <c r="J29" s="47"/>
    </row>
    <row r="30" spans="1:11" ht="22.2" thickTop="1" thickBot="1" x14ac:dyDescent="0.45">
      <c r="A30" s="31"/>
      <c r="B30" s="45" t="s">
        <v>877</v>
      </c>
      <c r="C30" s="46">
        <f>SUM(C25:C29)</f>
        <v>122749519263.6664</v>
      </c>
      <c r="D30" s="46">
        <f>SUM(D25:D29)</f>
        <v>61440377367.480003</v>
      </c>
      <c r="E30" s="46">
        <f>SUM(E25:E29)</f>
        <v>61309141896.186394</v>
      </c>
      <c r="F30" s="52">
        <f>SUM(F25:F29)</f>
        <v>52680000000</v>
      </c>
      <c r="G30" s="46">
        <f t="shared" ref="G30:I30" si="4">SUM(G25:G29)</f>
        <v>2440976285.2399998</v>
      </c>
      <c r="H30" s="46">
        <f t="shared" si="4"/>
        <v>26709856184.098499</v>
      </c>
      <c r="I30" s="46">
        <f t="shared" si="4"/>
        <v>143139974365.5249</v>
      </c>
      <c r="J30" s="47"/>
    </row>
    <row r="31" spans="1:11" ht="26.25" customHeight="1" thickTop="1" x14ac:dyDescent="0.4">
      <c r="D31" s="47"/>
      <c r="E31" s="47"/>
      <c r="F31" s="48"/>
      <c r="G31" s="48"/>
    </row>
    <row r="32" spans="1:11" x14ac:dyDescent="0.4">
      <c r="A32" s="130" t="s">
        <v>886</v>
      </c>
      <c r="B32" s="130"/>
      <c r="C32" s="130"/>
      <c r="E32" s="47"/>
      <c r="F32" s="47"/>
      <c r="I32" s="53"/>
    </row>
    <row r="33" spans="1:7" ht="12.75" hidden="1" customHeight="1" x14ac:dyDescent="0.4">
      <c r="A33" s="131" t="s">
        <v>887</v>
      </c>
      <c r="B33" s="131"/>
      <c r="C33" s="131"/>
      <c r="D33" s="131"/>
      <c r="E33" s="131"/>
      <c r="F33" s="131"/>
      <c r="G33" s="131"/>
    </row>
    <row r="34" spans="1:7" x14ac:dyDescent="0.4">
      <c r="B34" s="49"/>
      <c r="C34" s="49"/>
      <c r="D34" s="49"/>
      <c r="E34" s="49"/>
      <c r="F34" s="49"/>
    </row>
    <row r="35" spans="1:7" ht="42.75" customHeight="1" x14ac:dyDescent="0.4">
      <c r="B35" s="49"/>
      <c r="C35" s="49"/>
      <c r="D35" s="49"/>
      <c r="E35" s="49"/>
      <c r="F35" s="49"/>
    </row>
    <row r="36" spans="1:7" x14ac:dyDescent="0.4">
      <c r="B36" s="50"/>
      <c r="C36" s="49"/>
      <c r="D36" s="49"/>
      <c r="E36" s="49"/>
      <c r="F36" s="49"/>
    </row>
    <row r="37" spans="1:7" ht="22.8" x14ac:dyDescent="0.4">
      <c r="B37" s="43"/>
      <c r="C37" s="123" t="s">
        <v>29</v>
      </c>
      <c r="D37" s="123"/>
      <c r="E37" s="123"/>
      <c r="F37" s="123"/>
      <c r="G37" s="123"/>
    </row>
    <row r="38" spans="1:7" ht="22.8" x14ac:dyDescent="0.4">
      <c r="B38" s="43"/>
      <c r="C38" s="123" t="s">
        <v>937</v>
      </c>
      <c r="D38" s="123"/>
      <c r="E38" s="123"/>
      <c r="F38" s="123"/>
      <c r="G38" s="123"/>
    </row>
    <row r="39" spans="1:7" ht="35.25" customHeight="1" x14ac:dyDescent="0.4">
      <c r="B39" s="43"/>
      <c r="C39" s="123" t="s">
        <v>939</v>
      </c>
      <c r="D39" s="123"/>
      <c r="E39" s="123"/>
      <c r="F39" s="123"/>
      <c r="G39" s="123"/>
    </row>
    <row r="40" spans="1:7" ht="22.8" x14ac:dyDescent="0.4">
      <c r="B40" s="43"/>
      <c r="C40" s="123" t="s">
        <v>30</v>
      </c>
      <c r="D40" s="123"/>
      <c r="E40" s="123"/>
      <c r="F40" s="123"/>
      <c r="G40" s="123"/>
    </row>
  </sheetData>
  <mergeCells count="10">
    <mergeCell ref="C39:G39"/>
    <mergeCell ref="C40:G40"/>
    <mergeCell ref="A21:I21"/>
    <mergeCell ref="A1:H1"/>
    <mergeCell ref="A2:H2"/>
    <mergeCell ref="A32:C32"/>
    <mergeCell ref="A33:G33"/>
    <mergeCell ref="C37:G37"/>
    <mergeCell ref="C38:G38"/>
    <mergeCell ref="A3:G3"/>
  </mergeCells>
  <phoneticPr fontId="3" type="noConversion"/>
  <pageMargins left="0.74803149606299213" right="0.74803149606299213" top="0.39370078740157483" bottom="0.41" header="0.51181102362204722" footer="0.51181102362204722"/>
  <pageSetup scale="4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>
    <pageSetUpPr fitToPage="1"/>
  </sheetPr>
  <dimension ref="A1:AH54"/>
  <sheetViews>
    <sheetView zoomScale="80" zoomScaleNormal="80" workbookViewId="0">
      <pane xSplit="3" ySplit="9" topLeftCell="L10" activePane="bottomRight" state="frozen"/>
      <selection pane="topRight" activeCell="D1" sqref="D1"/>
      <selection pane="bottomLeft" activeCell="A10" sqref="A10"/>
      <selection pane="bottomRight" activeCell="T48" sqref="T48"/>
    </sheetView>
  </sheetViews>
  <sheetFormatPr defaultColWidth="8.88671875" defaultRowHeight="13.2" x14ac:dyDescent="0.25"/>
  <cols>
    <col min="1" max="1" width="4.109375" style="54" bestFit="1" customWidth="1"/>
    <col min="2" max="2" width="22.44140625" style="54" customWidth="1"/>
    <col min="3" max="3" width="7.44140625" style="54" customWidth="1"/>
    <col min="4" max="4" width="25.5546875" style="54" customWidth="1"/>
    <col min="5" max="5" width="23.6640625" style="54" customWidth="1"/>
    <col min="6" max="6" width="28.33203125" style="54" customWidth="1"/>
    <col min="7" max="7" width="21.33203125" style="54" customWidth="1"/>
    <col min="8" max="8" width="24.44140625" style="54" customWidth="1"/>
    <col min="9" max="9" width="22.6640625" style="54" customWidth="1"/>
    <col min="10" max="11" width="25.5546875" style="54" customWidth="1"/>
    <col min="12" max="12" width="19.5546875" style="54" customWidth="1"/>
    <col min="13" max="18" width="22" style="54" customWidth="1"/>
    <col min="19" max="19" width="24.33203125" style="54" bestFit="1" customWidth="1"/>
    <col min="20" max="20" width="24.109375" style="54" customWidth="1"/>
    <col min="21" max="21" width="6.44140625" style="54" customWidth="1"/>
    <col min="22" max="22" width="8.88671875" style="54"/>
    <col min="23" max="23" width="16.33203125" style="54" bestFit="1" customWidth="1"/>
    <col min="24" max="24" width="16.88671875" style="54" bestFit="1" customWidth="1"/>
    <col min="25" max="25" width="21" style="54" customWidth="1"/>
    <col min="26" max="26" width="8.88671875" style="54"/>
    <col min="27" max="27" width="17.44140625" style="54" customWidth="1"/>
    <col min="28" max="28" width="12.33203125" style="54" bestFit="1" customWidth="1"/>
    <col min="29" max="29" width="17.88671875" style="54" customWidth="1"/>
    <col min="30" max="31" width="8.88671875" style="54"/>
    <col min="32" max="32" width="17.88671875" style="54" bestFit="1" customWidth="1"/>
    <col min="33" max="33" width="16.33203125" style="54" bestFit="1" customWidth="1"/>
    <col min="34" max="34" width="17.88671875" style="54" bestFit="1" customWidth="1"/>
    <col min="35" max="16384" width="8.88671875" style="54"/>
  </cols>
  <sheetData>
    <row r="1" spans="1:34" ht="22.8" x14ac:dyDescent="0.4">
      <c r="A1" s="134" t="s">
        <v>894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</row>
    <row r="2" spans="1:34" ht="24.6" x14ac:dyDescent="0.4">
      <c r="A2" s="135" t="s">
        <v>895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</row>
    <row r="3" spans="1:34" ht="18" customHeight="1" x14ac:dyDescent="0.35">
      <c r="H3" s="55" t="s">
        <v>23</v>
      </c>
    </row>
    <row r="4" spans="1:34" ht="17.399999999999999" x14ac:dyDescent="0.3">
      <c r="A4" s="136" t="s">
        <v>903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</row>
    <row r="5" spans="1:34" ht="20.399999999999999" x14ac:dyDescent="0.35">
      <c r="A5" s="56"/>
      <c r="B5" s="56"/>
      <c r="C5" s="56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56"/>
    </row>
    <row r="6" spans="1:34" ht="15.6" x14ac:dyDescent="0.3">
      <c r="A6" s="57">
        <v>1</v>
      </c>
      <c r="B6" s="57">
        <v>2</v>
      </c>
      <c r="C6" s="57">
        <v>3</v>
      </c>
      <c r="D6" s="57">
        <v>4</v>
      </c>
      <c r="E6" s="57">
        <v>5</v>
      </c>
      <c r="F6" s="57" t="s">
        <v>8</v>
      </c>
      <c r="G6" s="57">
        <v>7</v>
      </c>
      <c r="H6" s="57">
        <v>8</v>
      </c>
      <c r="I6" s="57">
        <v>9</v>
      </c>
      <c r="J6" s="57" t="s">
        <v>9</v>
      </c>
      <c r="K6" s="57">
        <v>11</v>
      </c>
      <c r="L6" s="57">
        <v>12</v>
      </c>
      <c r="M6" s="57">
        <v>13</v>
      </c>
      <c r="N6" s="57">
        <v>14</v>
      </c>
      <c r="O6" s="57">
        <v>15</v>
      </c>
      <c r="P6" s="57">
        <v>16</v>
      </c>
      <c r="Q6" s="57">
        <v>17</v>
      </c>
      <c r="R6" s="57">
        <v>18</v>
      </c>
      <c r="S6" s="57" t="s">
        <v>904</v>
      </c>
      <c r="T6" s="57" t="s">
        <v>905</v>
      </c>
      <c r="U6" s="58"/>
    </row>
    <row r="7" spans="1:34" ht="12.75" customHeight="1" x14ac:dyDescent="0.3">
      <c r="A7" s="132" t="s">
        <v>0</v>
      </c>
      <c r="B7" s="132" t="s">
        <v>20</v>
      </c>
      <c r="C7" s="132" t="s">
        <v>1</v>
      </c>
      <c r="D7" s="132" t="s">
        <v>896</v>
      </c>
      <c r="E7" s="132" t="s">
        <v>31</v>
      </c>
      <c r="F7" s="132" t="s">
        <v>2</v>
      </c>
      <c r="G7" s="140" t="s">
        <v>24</v>
      </c>
      <c r="H7" s="141"/>
      <c r="I7" s="142"/>
      <c r="J7" s="132" t="s">
        <v>14</v>
      </c>
      <c r="K7" s="132" t="s">
        <v>938</v>
      </c>
      <c r="L7" s="132" t="s">
        <v>885</v>
      </c>
      <c r="M7" s="132" t="s">
        <v>897</v>
      </c>
      <c r="N7" s="132" t="s">
        <v>898</v>
      </c>
      <c r="O7" s="132" t="s">
        <v>899</v>
      </c>
      <c r="P7" s="132" t="s">
        <v>73</v>
      </c>
      <c r="Q7" s="132" t="s">
        <v>900</v>
      </c>
      <c r="R7" s="132" t="s">
        <v>901</v>
      </c>
      <c r="S7" s="132" t="s">
        <v>26</v>
      </c>
      <c r="T7" s="132" t="s">
        <v>15</v>
      </c>
      <c r="U7" s="138" t="s">
        <v>0</v>
      </c>
    </row>
    <row r="8" spans="1:34" ht="50.25" customHeight="1" x14ac:dyDescent="0.3">
      <c r="A8" s="133"/>
      <c r="B8" s="133"/>
      <c r="C8" s="133"/>
      <c r="D8" s="133"/>
      <c r="E8" s="133"/>
      <c r="F8" s="133"/>
      <c r="G8" s="59" t="s">
        <v>3</v>
      </c>
      <c r="H8" s="59" t="s">
        <v>13</v>
      </c>
      <c r="I8" s="59" t="s">
        <v>902</v>
      </c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9"/>
    </row>
    <row r="9" spans="1:34" ht="30" customHeight="1" x14ac:dyDescent="0.3">
      <c r="A9" s="58"/>
      <c r="B9" s="58"/>
      <c r="C9" s="58"/>
      <c r="D9" s="60" t="s">
        <v>878</v>
      </c>
      <c r="E9" s="60" t="s">
        <v>878</v>
      </c>
      <c r="F9" s="60" t="s">
        <v>878</v>
      </c>
      <c r="G9" s="60" t="s">
        <v>878</v>
      </c>
      <c r="H9" s="60" t="s">
        <v>878</v>
      </c>
      <c r="I9" s="60" t="s">
        <v>878</v>
      </c>
      <c r="J9" s="60" t="s">
        <v>878</v>
      </c>
      <c r="K9" s="60" t="s">
        <v>878</v>
      </c>
      <c r="L9" s="60" t="s">
        <v>878</v>
      </c>
      <c r="M9" s="60" t="s">
        <v>878</v>
      </c>
      <c r="N9" s="60" t="s">
        <v>878</v>
      </c>
      <c r="O9" s="60" t="s">
        <v>878</v>
      </c>
      <c r="P9" s="60" t="s">
        <v>878</v>
      </c>
      <c r="Q9" s="60" t="s">
        <v>878</v>
      </c>
      <c r="R9" s="60" t="s">
        <v>878</v>
      </c>
      <c r="S9" s="60" t="s">
        <v>878</v>
      </c>
      <c r="T9" s="60" t="s">
        <v>878</v>
      </c>
      <c r="U9" s="58"/>
    </row>
    <row r="10" spans="1:34" ht="30" customHeight="1" x14ac:dyDescent="0.3">
      <c r="A10" s="58">
        <v>1</v>
      </c>
      <c r="B10" s="61" t="s">
        <v>36</v>
      </c>
      <c r="C10" s="62">
        <v>17</v>
      </c>
      <c r="D10" s="63">
        <v>1495984639.8205237</v>
      </c>
      <c r="E10" s="63">
        <v>753072045.94819999</v>
      </c>
      <c r="F10" s="64">
        <f>D10+E10</f>
        <v>2249056685.7687235</v>
      </c>
      <c r="G10" s="63">
        <v>90495551.450000003</v>
      </c>
      <c r="H10" s="63">
        <v>0</v>
      </c>
      <c r="I10" s="63">
        <f>780501278.62-H10-G10</f>
        <v>690005727.16999996</v>
      </c>
      <c r="J10" s="63">
        <f>F10-G10-H10-I10</f>
        <v>1468555407.1487236</v>
      </c>
      <c r="K10" s="63">
        <v>642026716.67059994</v>
      </c>
      <c r="L10" s="63">
        <v>37303286.850400001</v>
      </c>
      <c r="M10" s="63">
        <v>60030283.993199997</v>
      </c>
      <c r="N10" s="63">
        <f>M10/2</f>
        <v>30015141.996599998</v>
      </c>
      <c r="O10" s="63">
        <f>M10-N10</f>
        <v>30015141.996599998</v>
      </c>
      <c r="P10" s="63">
        <v>1813612323.2316</v>
      </c>
      <c r="Q10" s="65">
        <v>0</v>
      </c>
      <c r="R10" s="63">
        <f>P10-Q10</f>
        <v>1813612323.2316</v>
      </c>
      <c r="S10" s="65">
        <f>F10+L10+M10+P10+K10</f>
        <v>4802029296.5145235</v>
      </c>
      <c r="T10" s="66">
        <f>J10+K10+L10+O10+R10</f>
        <v>3991512875.8979235</v>
      </c>
      <c r="U10" s="58">
        <v>1</v>
      </c>
      <c r="AH10" s="67">
        <v>0</v>
      </c>
    </row>
    <row r="11" spans="1:34" ht="30" customHeight="1" x14ac:dyDescent="0.3">
      <c r="A11" s="58">
        <v>2</v>
      </c>
      <c r="B11" s="61" t="s">
        <v>37</v>
      </c>
      <c r="C11" s="68">
        <v>21</v>
      </c>
      <c r="D11" s="63">
        <v>1591470397.6999927</v>
      </c>
      <c r="E11" s="63">
        <v>0</v>
      </c>
      <c r="F11" s="64">
        <f t="shared" ref="F11:F45" si="0">D11+E11</f>
        <v>1591470397.6999927</v>
      </c>
      <c r="G11" s="63">
        <v>102331326.8</v>
      </c>
      <c r="H11" s="63">
        <v>0</v>
      </c>
      <c r="I11" s="63">
        <f>636246474.08-H11-G11</f>
        <v>533915147.28000003</v>
      </c>
      <c r="J11" s="63">
        <f t="shared" ref="J11:J45" si="1">F11-G11-H11-I11</f>
        <v>955223923.61999273</v>
      </c>
      <c r="K11" s="63">
        <v>683006019.52460003</v>
      </c>
      <c r="L11" s="63">
        <v>31647712.536699999</v>
      </c>
      <c r="M11" s="63">
        <v>63861898.978</v>
      </c>
      <c r="N11" s="63">
        <v>0</v>
      </c>
      <c r="O11" s="63">
        <f t="shared" ref="O11:O45" si="2">M11-N11</f>
        <v>63861898.978</v>
      </c>
      <c r="P11" s="63">
        <v>1952848698.2953999</v>
      </c>
      <c r="Q11" s="65">
        <v>0</v>
      </c>
      <c r="R11" s="63">
        <f t="shared" ref="R11:R45" si="3">P11-Q11</f>
        <v>1952848698.2953999</v>
      </c>
      <c r="S11" s="65">
        <f t="shared" ref="S11:S45" si="4">F11+L11+M11+P11+K11</f>
        <v>4322834727.0346928</v>
      </c>
      <c r="T11" s="66">
        <f t="shared" ref="T11:T45" si="5">J11+K11+L11+O11+R11</f>
        <v>3686588252.9546928</v>
      </c>
      <c r="U11" s="58">
        <v>2</v>
      </c>
      <c r="AH11" s="67">
        <v>0</v>
      </c>
    </row>
    <row r="12" spans="1:34" ht="30" customHeight="1" x14ac:dyDescent="0.3">
      <c r="A12" s="58">
        <v>3</v>
      </c>
      <c r="B12" s="61" t="s">
        <v>38</v>
      </c>
      <c r="C12" s="68">
        <v>31</v>
      </c>
      <c r="D12" s="63">
        <v>1606259807.0338326</v>
      </c>
      <c r="E12" s="63">
        <v>13713718142.6136</v>
      </c>
      <c r="F12" s="64">
        <f t="shared" si="0"/>
        <v>15319977949.647432</v>
      </c>
      <c r="G12" s="63">
        <v>80009252.760000005</v>
      </c>
      <c r="H12" s="63">
        <v>0</v>
      </c>
      <c r="I12" s="63">
        <f>1321186557.39-H12-G12</f>
        <v>1241177304.6300001</v>
      </c>
      <c r="J12" s="63">
        <f t="shared" si="1"/>
        <v>13998791392.257431</v>
      </c>
      <c r="K12" s="63">
        <v>689353140.78740001</v>
      </c>
      <c r="L12" s="63">
        <v>167255285.98729998</v>
      </c>
      <c r="M12" s="63">
        <v>64455362.586199999</v>
      </c>
      <c r="N12" s="63">
        <f>M12/2</f>
        <v>32227681.293099999</v>
      </c>
      <c r="O12" s="63">
        <f t="shared" si="2"/>
        <v>32227681.293099999</v>
      </c>
      <c r="P12" s="63">
        <v>2229066374.3807998</v>
      </c>
      <c r="Q12" s="65">
        <v>0</v>
      </c>
      <c r="R12" s="63">
        <f t="shared" si="3"/>
        <v>2229066374.3807998</v>
      </c>
      <c r="S12" s="65">
        <f t="shared" si="4"/>
        <v>18470108113.389133</v>
      </c>
      <c r="T12" s="66">
        <f t="shared" si="5"/>
        <v>17116693874.706032</v>
      </c>
      <c r="U12" s="58">
        <v>3</v>
      </c>
      <c r="AH12" s="67">
        <v>0</v>
      </c>
    </row>
    <row r="13" spans="1:34" ht="30" customHeight="1" x14ac:dyDescent="0.3">
      <c r="A13" s="58">
        <v>4</v>
      </c>
      <c r="B13" s="61" t="s">
        <v>39</v>
      </c>
      <c r="C13" s="68">
        <v>21</v>
      </c>
      <c r="D13" s="63">
        <v>1588488965.2720509</v>
      </c>
      <c r="E13" s="63">
        <v>0</v>
      </c>
      <c r="F13" s="64">
        <f t="shared" si="0"/>
        <v>1588488965.2720509</v>
      </c>
      <c r="G13" s="63">
        <v>86007208.379999995</v>
      </c>
      <c r="H13" s="63">
        <v>0</v>
      </c>
      <c r="I13" s="63">
        <f>440240459.65-H13-G13</f>
        <v>354233251.26999998</v>
      </c>
      <c r="J13" s="63">
        <f t="shared" si="1"/>
        <v>1148248505.6220508</v>
      </c>
      <c r="K13" s="63">
        <v>681726488.1566999</v>
      </c>
      <c r="L13" s="63">
        <v>31588424.275400002</v>
      </c>
      <c r="M13" s="63">
        <v>63742261.228700005</v>
      </c>
      <c r="N13" s="63">
        <v>0</v>
      </c>
      <c r="O13" s="63">
        <f t="shared" si="2"/>
        <v>63742261.228700005</v>
      </c>
      <c r="P13" s="63">
        <v>2162945833.7838001</v>
      </c>
      <c r="Q13" s="65">
        <v>0</v>
      </c>
      <c r="R13" s="63">
        <f t="shared" si="3"/>
        <v>2162945833.7838001</v>
      </c>
      <c r="S13" s="65">
        <f t="shared" si="4"/>
        <v>4528491972.716651</v>
      </c>
      <c r="T13" s="66">
        <f t="shared" si="5"/>
        <v>4088251513.0666504</v>
      </c>
      <c r="U13" s="58">
        <v>4</v>
      </c>
      <c r="AH13" s="67">
        <v>0</v>
      </c>
    </row>
    <row r="14" spans="1:34" ht="30" customHeight="1" x14ac:dyDescent="0.3">
      <c r="A14" s="58">
        <v>5</v>
      </c>
      <c r="B14" s="61" t="s">
        <v>40</v>
      </c>
      <c r="C14" s="68">
        <v>20</v>
      </c>
      <c r="D14" s="63">
        <v>1911005445.8456662</v>
      </c>
      <c r="E14" s="63">
        <v>0</v>
      </c>
      <c r="F14" s="64">
        <f t="shared" si="0"/>
        <v>1911005445.8456662</v>
      </c>
      <c r="G14" s="63">
        <v>222151610.31</v>
      </c>
      <c r="H14" s="63">
        <v>201255000</v>
      </c>
      <c r="I14" s="63">
        <f>1261174324.26-H14-G14</f>
        <v>837767713.95000005</v>
      </c>
      <c r="J14" s="63">
        <f t="shared" si="1"/>
        <v>649831121.58566618</v>
      </c>
      <c r="K14" s="63">
        <v>820139805.76899993</v>
      </c>
      <c r="L14" s="63">
        <v>38001932.735800005</v>
      </c>
      <c r="M14" s="63">
        <v>76684075.874300003</v>
      </c>
      <c r="N14" s="63">
        <v>0</v>
      </c>
      <c r="O14" s="63">
        <f t="shared" si="2"/>
        <v>76684075.874300003</v>
      </c>
      <c r="P14" s="63">
        <v>2669116720.5015998</v>
      </c>
      <c r="Q14" s="65">
        <v>0</v>
      </c>
      <c r="R14" s="63">
        <f t="shared" si="3"/>
        <v>2669116720.5015998</v>
      </c>
      <c r="S14" s="65">
        <f t="shared" si="4"/>
        <v>5514947980.726366</v>
      </c>
      <c r="T14" s="66">
        <f t="shared" si="5"/>
        <v>4253773656.4663658</v>
      </c>
      <c r="U14" s="58">
        <v>5</v>
      </c>
      <c r="AH14" s="67">
        <v>0</v>
      </c>
    </row>
    <row r="15" spans="1:34" ht="30" customHeight="1" x14ac:dyDescent="0.3">
      <c r="A15" s="58">
        <v>6</v>
      </c>
      <c r="B15" s="61" t="s">
        <v>41</v>
      </c>
      <c r="C15" s="68">
        <v>8</v>
      </c>
      <c r="D15" s="63">
        <v>1413600860.5564597</v>
      </c>
      <c r="E15" s="63">
        <v>10563606244.0331</v>
      </c>
      <c r="F15" s="64">
        <f t="shared" si="0"/>
        <v>11977207104.58956</v>
      </c>
      <c r="G15" s="63">
        <v>172604749.97</v>
      </c>
      <c r="H15" s="63">
        <v>0</v>
      </c>
      <c r="I15" s="63">
        <f>1753888518.86-H15-G15</f>
        <v>1581283768.8899999</v>
      </c>
      <c r="J15" s="63">
        <f t="shared" si="1"/>
        <v>10223318585.729561</v>
      </c>
      <c r="K15" s="63">
        <v>606670346.09039998</v>
      </c>
      <c r="L15" s="63">
        <v>129090667.63659999</v>
      </c>
      <c r="M15" s="63">
        <v>56724420.059699997</v>
      </c>
      <c r="N15" s="63">
        <f t="shared" ref="N15:N21" si="6">M15/2</f>
        <v>28362210.029849999</v>
      </c>
      <c r="O15" s="63">
        <f t="shared" si="2"/>
        <v>28362210.029849999</v>
      </c>
      <c r="P15" s="63">
        <v>2066743234.46</v>
      </c>
      <c r="Q15" s="65">
        <v>0</v>
      </c>
      <c r="R15" s="63">
        <f t="shared" si="3"/>
        <v>2066743234.46</v>
      </c>
      <c r="S15" s="65">
        <f t="shared" si="4"/>
        <v>14836435772.836262</v>
      </c>
      <c r="T15" s="66">
        <f t="shared" si="5"/>
        <v>13054185043.946411</v>
      </c>
      <c r="U15" s="58">
        <v>6</v>
      </c>
      <c r="AH15" s="67">
        <v>0</v>
      </c>
    </row>
    <row r="16" spans="1:34" ht="30" customHeight="1" x14ac:dyDescent="0.3">
      <c r="A16" s="58">
        <v>7</v>
      </c>
      <c r="B16" s="61" t="s">
        <v>42</v>
      </c>
      <c r="C16" s="68">
        <v>23</v>
      </c>
      <c r="D16" s="63">
        <v>1791691140.5785182</v>
      </c>
      <c r="E16" s="63">
        <v>0</v>
      </c>
      <c r="F16" s="64">
        <f t="shared" si="0"/>
        <v>1791691140.5785182</v>
      </c>
      <c r="G16" s="63">
        <v>55414264.829999998</v>
      </c>
      <c r="H16" s="63">
        <v>0</v>
      </c>
      <c r="I16" s="63">
        <f>1105480217.07-H16-G16</f>
        <v>1050065952.2399999</v>
      </c>
      <c r="J16" s="63">
        <f t="shared" si="1"/>
        <v>686210923.50851834</v>
      </c>
      <c r="K16" s="63">
        <v>768934085.05280006</v>
      </c>
      <c r="L16" s="63">
        <v>35629268.532900006</v>
      </c>
      <c r="M16" s="63">
        <v>71896278.299999997</v>
      </c>
      <c r="N16" s="63">
        <f t="shared" si="6"/>
        <v>35948139.149999999</v>
      </c>
      <c r="O16" s="63">
        <f t="shared" si="2"/>
        <v>35948139.149999999</v>
      </c>
      <c r="P16" s="63">
        <v>2100921185.0128</v>
      </c>
      <c r="Q16" s="65">
        <v>0</v>
      </c>
      <c r="R16" s="63">
        <f t="shared" si="3"/>
        <v>2100921185.0128</v>
      </c>
      <c r="S16" s="65">
        <f t="shared" si="4"/>
        <v>4769071957.4770184</v>
      </c>
      <c r="T16" s="66">
        <f t="shared" si="5"/>
        <v>3627643601.2570186</v>
      </c>
      <c r="U16" s="58">
        <v>7</v>
      </c>
      <c r="AH16" s="67">
        <v>0</v>
      </c>
    </row>
    <row r="17" spans="1:34" ht="30" customHeight="1" x14ac:dyDescent="0.3">
      <c r="A17" s="58">
        <v>8</v>
      </c>
      <c r="B17" s="61" t="s">
        <v>43</v>
      </c>
      <c r="C17" s="68">
        <v>27</v>
      </c>
      <c r="D17" s="63">
        <v>1984937009.3090644</v>
      </c>
      <c r="E17" s="63">
        <v>0</v>
      </c>
      <c r="F17" s="64">
        <f t="shared" si="0"/>
        <v>1984937009.3090644</v>
      </c>
      <c r="G17" s="63">
        <v>38682179.93</v>
      </c>
      <c r="H17" s="63">
        <v>0</v>
      </c>
      <c r="I17" s="63">
        <f>624941711.44-H17-G17</f>
        <v>586259531.51000011</v>
      </c>
      <c r="J17" s="63">
        <f t="shared" si="1"/>
        <v>1359995297.8690643</v>
      </c>
      <c r="K17" s="63">
        <v>851868767.20700002</v>
      </c>
      <c r="L17" s="63">
        <v>39472123.364499994</v>
      </c>
      <c r="M17" s="63">
        <v>79650772.612100005</v>
      </c>
      <c r="N17" s="63">
        <v>0</v>
      </c>
      <c r="O17" s="63">
        <f t="shared" si="2"/>
        <v>79650772.612100005</v>
      </c>
      <c r="P17" s="63">
        <v>2132514888.0518999</v>
      </c>
      <c r="Q17" s="65">
        <v>0</v>
      </c>
      <c r="R17" s="63">
        <f t="shared" si="3"/>
        <v>2132514888.0518999</v>
      </c>
      <c r="S17" s="65">
        <f t="shared" si="4"/>
        <v>5088443560.5445642</v>
      </c>
      <c r="T17" s="66">
        <f t="shared" si="5"/>
        <v>4463501849.1045647</v>
      </c>
      <c r="U17" s="58">
        <v>8</v>
      </c>
      <c r="AH17" s="67">
        <v>0</v>
      </c>
    </row>
    <row r="18" spans="1:34" ht="30" customHeight="1" x14ac:dyDescent="0.3">
      <c r="A18" s="58">
        <v>9</v>
      </c>
      <c r="B18" s="61" t="s">
        <v>44</v>
      </c>
      <c r="C18" s="68">
        <v>18</v>
      </c>
      <c r="D18" s="63">
        <v>1606533740.7775149</v>
      </c>
      <c r="E18" s="63">
        <v>0</v>
      </c>
      <c r="F18" s="64">
        <f t="shared" si="0"/>
        <v>1606533740.7775149</v>
      </c>
      <c r="G18" s="63">
        <v>337825536.31</v>
      </c>
      <c r="H18" s="63">
        <v>633134951.91999996</v>
      </c>
      <c r="I18" s="63">
        <f>1777551612.03-H18-G18</f>
        <v>806591123.80000019</v>
      </c>
      <c r="J18" s="63">
        <f t="shared" si="1"/>
        <v>-171017871.25248516</v>
      </c>
      <c r="K18" s="63">
        <v>689470704.01450002</v>
      </c>
      <c r="L18" s="63">
        <v>31947259.6362</v>
      </c>
      <c r="M18" s="63">
        <v>64466354.891900003</v>
      </c>
      <c r="N18" s="63">
        <f t="shared" si="6"/>
        <v>32233177.445950001</v>
      </c>
      <c r="O18" s="63">
        <f t="shared" si="2"/>
        <v>32233177.445950001</v>
      </c>
      <c r="P18" s="63">
        <v>1822215463.7921</v>
      </c>
      <c r="Q18" s="65">
        <v>0</v>
      </c>
      <c r="R18" s="63">
        <f t="shared" si="3"/>
        <v>1822215463.7921</v>
      </c>
      <c r="S18" s="65">
        <f t="shared" si="4"/>
        <v>4214633523.112215</v>
      </c>
      <c r="T18" s="66">
        <f t="shared" si="5"/>
        <v>2404848733.6362648</v>
      </c>
      <c r="U18" s="58">
        <v>9</v>
      </c>
      <c r="AH18" s="67">
        <v>0</v>
      </c>
    </row>
    <row r="19" spans="1:34" ht="30" customHeight="1" x14ac:dyDescent="0.3">
      <c r="A19" s="58">
        <v>10</v>
      </c>
      <c r="B19" s="61" t="s">
        <v>45</v>
      </c>
      <c r="C19" s="68">
        <v>25</v>
      </c>
      <c r="D19" s="63">
        <v>1622150806.1535702</v>
      </c>
      <c r="E19" s="63">
        <v>18926543833.4086</v>
      </c>
      <c r="F19" s="64">
        <f t="shared" si="0"/>
        <v>20548694639.562172</v>
      </c>
      <c r="G19" s="63">
        <v>57727995.840000004</v>
      </c>
      <c r="H19" s="63">
        <v>0</v>
      </c>
      <c r="I19" s="63">
        <f>1649372710.77-H19-G19</f>
        <v>1591644714.9300001</v>
      </c>
      <c r="J19" s="63">
        <f t="shared" si="1"/>
        <v>18899321928.792171</v>
      </c>
      <c r="K19" s="63">
        <v>696173027.64840007</v>
      </c>
      <c r="L19" s="63">
        <v>217949629.199</v>
      </c>
      <c r="M19" s="63">
        <v>65093030.356999993</v>
      </c>
      <c r="N19" s="63">
        <f t="shared" si="6"/>
        <v>32546515.178499997</v>
      </c>
      <c r="O19" s="63">
        <f t="shared" si="2"/>
        <v>32546515.178499997</v>
      </c>
      <c r="P19" s="63">
        <v>2200183321.5367999</v>
      </c>
      <c r="Q19" s="65">
        <v>0</v>
      </c>
      <c r="R19" s="63">
        <f t="shared" si="3"/>
        <v>2200183321.5367999</v>
      </c>
      <c r="S19" s="65">
        <f t="shared" si="4"/>
        <v>23728093648.303371</v>
      </c>
      <c r="T19" s="66">
        <f t="shared" si="5"/>
        <v>22046174422.354874</v>
      </c>
      <c r="U19" s="58">
        <v>10</v>
      </c>
      <c r="AH19" s="67">
        <v>0</v>
      </c>
    </row>
    <row r="20" spans="1:34" ht="30" customHeight="1" x14ac:dyDescent="0.3">
      <c r="A20" s="58">
        <v>11</v>
      </c>
      <c r="B20" s="61" t="s">
        <v>46</v>
      </c>
      <c r="C20" s="68">
        <v>13</v>
      </c>
      <c r="D20" s="63">
        <v>1429296183.8870585</v>
      </c>
      <c r="E20" s="63">
        <v>0</v>
      </c>
      <c r="F20" s="64">
        <f t="shared" si="0"/>
        <v>1429296183.8870585</v>
      </c>
      <c r="G20" s="63">
        <v>85077064.760000005</v>
      </c>
      <c r="H20" s="63">
        <v>0</v>
      </c>
      <c r="I20" s="63">
        <f>524512040.63-H20-G20</f>
        <v>439434975.87</v>
      </c>
      <c r="J20" s="63">
        <f t="shared" si="1"/>
        <v>904784143.2570585</v>
      </c>
      <c r="K20" s="63">
        <v>613406255.42850006</v>
      </c>
      <c r="L20" s="63">
        <v>28422743.404200003</v>
      </c>
      <c r="M20" s="63">
        <v>57354235.829099998</v>
      </c>
      <c r="N20" s="63">
        <v>0</v>
      </c>
      <c r="O20" s="63">
        <f t="shared" si="2"/>
        <v>57354235.829099998</v>
      </c>
      <c r="P20" s="63">
        <v>1818050470.9272001</v>
      </c>
      <c r="Q20" s="65">
        <v>0</v>
      </c>
      <c r="R20" s="63">
        <f t="shared" si="3"/>
        <v>1818050470.9272001</v>
      </c>
      <c r="S20" s="65">
        <f t="shared" si="4"/>
        <v>3946529889.476059</v>
      </c>
      <c r="T20" s="66">
        <f t="shared" si="5"/>
        <v>3422017848.8460588</v>
      </c>
      <c r="U20" s="58">
        <v>11</v>
      </c>
      <c r="AH20" s="67">
        <v>0</v>
      </c>
    </row>
    <row r="21" spans="1:34" ht="30" customHeight="1" x14ac:dyDescent="0.3">
      <c r="A21" s="58">
        <v>12</v>
      </c>
      <c r="B21" s="61" t="s">
        <v>47</v>
      </c>
      <c r="C21" s="68">
        <v>18</v>
      </c>
      <c r="D21" s="63">
        <v>1493843584.6188548</v>
      </c>
      <c r="E21" s="63">
        <v>1803695928.0929999</v>
      </c>
      <c r="F21" s="64">
        <f t="shared" si="0"/>
        <v>3297539512.7118549</v>
      </c>
      <c r="G21" s="63">
        <v>144369361.52000001</v>
      </c>
      <c r="H21" s="63">
        <v>0</v>
      </c>
      <c r="I21" s="63">
        <f>1231366268.75-H21-G21</f>
        <v>1086996907.23</v>
      </c>
      <c r="J21" s="63">
        <f t="shared" si="1"/>
        <v>2066173243.9618549</v>
      </c>
      <c r="K21" s="63">
        <v>641107847.18169999</v>
      </c>
      <c r="L21" s="63">
        <v>47042985.076399997</v>
      </c>
      <c r="M21" s="63">
        <v>59944368.571100004</v>
      </c>
      <c r="N21" s="63">
        <f t="shared" si="6"/>
        <v>29972184.285550002</v>
      </c>
      <c r="O21" s="63">
        <f t="shared" si="2"/>
        <v>29972184.285550002</v>
      </c>
      <c r="P21" s="63">
        <v>1999136835.2467999</v>
      </c>
      <c r="Q21" s="65">
        <v>0</v>
      </c>
      <c r="R21" s="63">
        <f t="shared" si="3"/>
        <v>1999136835.2467999</v>
      </c>
      <c r="S21" s="65">
        <f t="shared" si="4"/>
        <v>6044771548.7878551</v>
      </c>
      <c r="T21" s="66">
        <f t="shared" si="5"/>
        <v>4783433095.7523041</v>
      </c>
      <c r="U21" s="58">
        <v>12</v>
      </c>
      <c r="AH21" s="67">
        <v>0</v>
      </c>
    </row>
    <row r="22" spans="1:34" ht="30" customHeight="1" x14ac:dyDescent="0.3">
      <c r="A22" s="58">
        <v>13</v>
      </c>
      <c r="B22" s="61" t="s">
        <v>48</v>
      </c>
      <c r="C22" s="68">
        <v>16</v>
      </c>
      <c r="D22" s="63">
        <v>1428489640.3800225</v>
      </c>
      <c r="E22" s="63">
        <v>0</v>
      </c>
      <c r="F22" s="64">
        <f t="shared" si="0"/>
        <v>1428489640.3800225</v>
      </c>
      <c r="G22" s="63">
        <v>186251942.97999999</v>
      </c>
      <c r="H22" s="63">
        <v>491490204.30000001</v>
      </c>
      <c r="I22" s="63">
        <f>1334981226-H22-G22</f>
        <v>657239078.72000003</v>
      </c>
      <c r="J22" s="63">
        <f t="shared" si="1"/>
        <v>93508414.380022526</v>
      </c>
      <c r="K22" s="63">
        <v>613060113.85329998</v>
      </c>
      <c r="L22" s="63">
        <v>28406704.6153</v>
      </c>
      <c r="M22" s="63">
        <v>57321871.168099999</v>
      </c>
      <c r="N22" s="63">
        <v>0</v>
      </c>
      <c r="O22" s="63">
        <f t="shared" si="2"/>
        <v>57321871.168099999</v>
      </c>
      <c r="P22" s="63">
        <v>1792382700.1737001</v>
      </c>
      <c r="Q22" s="65">
        <v>0</v>
      </c>
      <c r="R22" s="63">
        <f t="shared" si="3"/>
        <v>1792382700.1737001</v>
      </c>
      <c r="S22" s="65">
        <f t="shared" si="4"/>
        <v>3919661030.190423</v>
      </c>
      <c r="T22" s="66">
        <f t="shared" si="5"/>
        <v>2584679804.1904225</v>
      </c>
      <c r="U22" s="58">
        <v>13</v>
      </c>
      <c r="AH22" s="67">
        <v>0</v>
      </c>
    </row>
    <row r="23" spans="1:34" ht="30" customHeight="1" x14ac:dyDescent="0.3">
      <c r="A23" s="58">
        <v>14</v>
      </c>
      <c r="B23" s="61" t="s">
        <v>49</v>
      </c>
      <c r="C23" s="68">
        <v>17</v>
      </c>
      <c r="D23" s="63">
        <v>1606672395.4862573</v>
      </c>
      <c r="E23" s="63">
        <v>0</v>
      </c>
      <c r="F23" s="64">
        <f t="shared" si="0"/>
        <v>1606672395.4862573</v>
      </c>
      <c r="G23" s="63">
        <v>134272278.47</v>
      </c>
      <c r="H23" s="63">
        <v>0</v>
      </c>
      <c r="I23" s="63">
        <f>609858063.28-H23-G23</f>
        <v>475585784.80999994</v>
      </c>
      <c r="J23" s="63">
        <f t="shared" si="1"/>
        <v>996814332.20625734</v>
      </c>
      <c r="K23" s="63">
        <v>689530209.9914</v>
      </c>
      <c r="L23" s="63">
        <v>31950016.9012</v>
      </c>
      <c r="M23" s="63">
        <v>64471918.773499995</v>
      </c>
      <c r="N23" s="63">
        <v>0</v>
      </c>
      <c r="O23" s="63">
        <f t="shared" si="2"/>
        <v>64471918.773499995</v>
      </c>
      <c r="P23" s="63">
        <v>1974405682.2491</v>
      </c>
      <c r="Q23" s="65">
        <v>0</v>
      </c>
      <c r="R23" s="63">
        <f t="shared" si="3"/>
        <v>1974405682.2491</v>
      </c>
      <c r="S23" s="65">
        <f t="shared" si="4"/>
        <v>4367030223.4014568</v>
      </c>
      <c r="T23" s="66">
        <f t="shared" si="5"/>
        <v>3757172160.1214571</v>
      </c>
      <c r="U23" s="58">
        <v>14</v>
      </c>
      <c r="AH23" s="67">
        <v>0</v>
      </c>
    </row>
    <row r="24" spans="1:34" ht="30" customHeight="1" x14ac:dyDescent="0.3">
      <c r="A24" s="58">
        <v>15</v>
      </c>
      <c r="B24" s="61" t="s">
        <v>50</v>
      </c>
      <c r="C24" s="68">
        <v>11</v>
      </c>
      <c r="D24" s="63">
        <v>1504825152.5797381</v>
      </c>
      <c r="E24" s="63">
        <v>0</v>
      </c>
      <c r="F24" s="64">
        <f t="shared" si="0"/>
        <v>1504825152.5797381</v>
      </c>
      <c r="G24" s="63">
        <v>88010682.840000004</v>
      </c>
      <c r="H24" s="63">
        <v>425281762.68000001</v>
      </c>
      <c r="I24" s="63">
        <f>830244643.96-H24-G24</f>
        <v>316952198.44000006</v>
      </c>
      <c r="J24" s="63">
        <f t="shared" si="1"/>
        <v>674580508.6197381</v>
      </c>
      <c r="K24" s="63">
        <v>645820769.91780007</v>
      </c>
      <c r="L24" s="63">
        <v>29924699.7665</v>
      </c>
      <c r="M24" s="63">
        <v>60385032.616500005</v>
      </c>
      <c r="N24" s="63">
        <v>0</v>
      </c>
      <c r="O24" s="63">
        <f t="shared" si="2"/>
        <v>60385032.616500005</v>
      </c>
      <c r="P24" s="63">
        <v>1807838287.8383999</v>
      </c>
      <c r="Q24" s="65">
        <v>0</v>
      </c>
      <c r="R24" s="63">
        <f t="shared" si="3"/>
        <v>1807838287.8383999</v>
      </c>
      <c r="S24" s="65">
        <f t="shared" si="4"/>
        <v>4048793942.7189379</v>
      </c>
      <c r="T24" s="66">
        <f t="shared" si="5"/>
        <v>3218549298.7589378</v>
      </c>
      <c r="U24" s="58">
        <v>15</v>
      </c>
      <c r="AH24" s="67">
        <v>0</v>
      </c>
    </row>
    <row r="25" spans="1:34" ht="30" customHeight="1" x14ac:dyDescent="0.3">
      <c r="A25" s="58">
        <v>16</v>
      </c>
      <c r="B25" s="61" t="s">
        <v>51</v>
      </c>
      <c r="C25" s="68">
        <v>27</v>
      </c>
      <c r="D25" s="63">
        <v>1661062708.1385107</v>
      </c>
      <c r="E25" s="63">
        <v>1481077415.4596</v>
      </c>
      <c r="F25" s="64">
        <f t="shared" si="0"/>
        <v>3142140123.5981107</v>
      </c>
      <c r="G25" s="63">
        <v>133288659.45999999</v>
      </c>
      <c r="H25" s="63">
        <v>0</v>
      </c>
      <c r="I25" s="63">
        <f>1782818314.29-H25-G25</f>
        <v>1649529654.8299999</v>
      </c>
      <c r="J25" s="63">
        <f t="shared" si="1"/>
        <v>1359321809.3081107</v>
      </c>
      <c r="K25" s="63">
        <v>712872718.27740002</v>
      </c>
      <c r="L25" s="63">
        <v>48099986.165200002</v>
      </c>
      <c r="M25" s="63">
        <v>66654471.874799997</v>
      </c>
      <c r="N25" s="63">
        <f t="shared" ref="N25" si="7">M25/2</f>
        <v>33327235.937399998</v>
      </c>
      <c r="O25" s="63">
        <f t="shared" si="2"/>
        <v>33327235.937399998</v>
      </c>
      <c r="P25" s="63">
        <v>2002094107.5971999</v>
      </c>
      <c r="Q25" s="65">
        <v>0</v>
      </c>
      <c r="R25" s="63">
        <f t="shared" si="3"/>
        <v>2002094107.5971999</v>
      </c>
      <c r="S25" s="65">
        <f t="shared" si="4"/>
        <v>5971861407.5127115</v>
      </c>
      <c r="T25" s="66">
        <f t="shared" si="5"/>
        <v>4155715857.2853107</v>
      </c>
      <c r="U25" s="58">
        <v>16</v>
      </c>
      <c r="AH25" s="67">
        <v>0</v>
      </c>
    </row>
    <row r="26" spans="1:34" ht="30" customHeight="1" x14ac:dyDescent="0.3">
      <c r="A26" s="58">
        <v>17</v>
      </c>
      <c r="B26" s="61" t="s">
        <v>52</v>
      </c>
      <c r="C26" s="68">
        <v>27</v>
      </c>
      <c r="D26" s="63">
        <v>1786627029.7717664</v>
      </c>
      <c r="E26" s="63">
        <v>0</v>
      </c>
      <c r="F26" s="64">
        <f t="shared" si="0"/>
        <v>1786627029.7717664</v>
      </c>
      <c r="G26" s="63">
        <v>53213368.039999999</v>
      </c>
      <c r="H26" s="63">
        <v>0</v>
      </c>
      <c r="I26" s="63">
        <f>371345097.75-H26-G26</f>
        <v>318131729.70999998</v>
      </c>
      <c r="J26" s="63">
        <f t="shared" si="1"/>
        <v>1415281932.0217664</v>
      </c>
      <c r="K26" s="63">
        <v>766760737.58140004</v>
      </c>
      <c r="L26" s="63">
        <v>35528564.480500005</v>
      </c>
      <c r="M26" s="63">
        <v>71693067.65079999</v>
      </c>
      <c r="N26" s="63">
        <v>0</v>
      </c>
      <c r="O26" s="63">
        <f t="shared" si="2"/>
        <v>71693067.65079999</v>
      </c>
      <c r="P26" s="63">
        <v>2210568060.0672998</v>
      </c>
      <c r="Q26" s="65">
        <v>0</v>
      </c>
      <c r="R26" s="63">
        <f t="shared" si="3"/>
        <v>2210568060.0672998</v>
      </c>
      <c r="S26" s="65">
        <f t="shared" si="4"/>
        <v>4871177459.5517664</v>
      </c>
      <c r="T26" s="66">
        <f t="shared" si="5"/>
        <v>4499832361.8017664</v>
      </c>
      <c r="U26" s="58">
        <v>17</v>
      </c>
      <c r="AH26" s="67">
        <v>0</v>
      </c>
    </row>
    <row r="27" spans="1:34" ht="30" customHeight="1" x14ac:dyDescent="0.3">
      <c r="A27" s="58">
        <v>18</v>
      </c>
      <c r="B27" s="61" t="s">
        <v>53</v>
      </c>
      <c r="C27" s="68">
        <v>23</v>
      </c>
      <c r="D27" s="63">
        <v>2093241368.7561378</v>
      </c>
      <c r="E27" s="63">
        <v>0</v>
      </c>
      <c r="F27" s="64">
        <f t="shared" si="0"/>
        <v>2093241368.7561378</v>
      </c>
      <c r="G27" s="63">
        <v>687279853.72000003</v>
      </c>
      <c r="H27" s="63">
        <v>0</v>
      </c>
      <c r="I27" s="63">
        <f>1045442908.24-H27-G27</f>
        <v>358163054.51999998</v>
      </c>
      <c r="J27" s="63">
        <f t="shared" si="1"/>
        <v>1047798460.5161378</v>
      </c>
      <c r="K27" s="63">
        <v>898349386.35650003</v>
      </c>
      <c r="L27" s="63">
        <v>41625845.6347</v>
      </c>
      <c r="M27" s="63">
        <v>83996767.405399993</v>
      </c>
      <c r="N27" s="63">
        <v>0</v>
      </c>
      <c r="O27" s="63">
        <f t="shared" si="2"/>
        <v>83996767.405399993</v>
      </c>
      <c r="P27" s="63">
        <v>2693308967.6903</v>
      </c>
      <c r="Q27" s="65">
        <v>0</v>
      </c>
      <c r="R27" s="63">
        <f t="shared" si="3"/>
        <v>2693308967.6903</v>
      </c>
      <c r="S27" s="65">
        <f t="shared" si="4"/>
        <v>5810522335.8430376</v>
      </c>
      <c r="T27" s="66">
        <f t="shared" si="5"/>
        <v>4765079427.6030378</v>
      </c>
      <c r="U27" s="58">
        <v>18</v>
      </c>
      <c r="AH27" s="67">
        <v>0</v>
      </c>
    </row>
    <row r="28" spans="1:34" ht="30" customHeight="1" x14ac:dyDescent="0.3">
      <c r="A28" s="58">
        <v>19</v>
      </c>
      <c r="B28" s="61" t="s">
        <v>54</v>
      </c>
      <c r="C28" s="68">
        <v>44</v>
      </c>
      <c r="D28" s="63">
        <v>2534101717.1853967</v>
      </c>
      <c r="E28" s="63">
        <v>0</v>
      </c>
      <c r="F28" s="64">
        <f t="shared" si="0"/>
        <v>2534101717.1853967</v>
      </c>
      <c r="G28" s="63">
        <v>124682148.02</v>
      </c>
      <c r="H28" s="63">
        <v>292615190</v>
      </c>
      <c r="I28" s="63">
        <f>1373701728.06-H28-G28</f>
        <v>956404390.03999996</v>
      </c>
      <c r="J28" s="63">
        <f t="shared" si="1"/>
        <v>1160399989.1253967</v>
      </c>
      <c r="K28" s="63">
        <v>1087551945.3120999</v>
      </c>
      <c r="L28" s="63">
        <v>50392720.342799999</v>
      </c>
      <c r="M28" s="63">
        <v>101687438.29409999</v>
      </c>
      <c r="N28" s="63">
        <v>0</v>
      </c>
      <c r="O28" s="63">
        <f t="shared" si="2"/>
        <v>101687438.29409999</v>
      </c>
      <c r="P28" s="63">
        <v>3668164524.763</v>
      </c>
      <c r="Q28" s="65">
        <v>0</v>
      </c>
      <c r="R28" s="63">
        <f t="shared" si="3"/>
        <v>3668164524.763</v>
      </c>
      <c r="S28" s="65">
        <f t="shared" si="4"/>
        <v>7441898345.8973961</v>
      </c>
      <c r="T28" s="66">
        <f t="shared" si="5"/>
        <v>6068196617.8373966</v>
      </c>
      <c r="U28" s="58">
        <v>19</v>
      </c>
      <c r="AH28" s="67">
        <v>0</v>
      </c>
    </row>
    <row r="29" spans="1:34" ht="30" customHeight="1" x14ac:dyDescent="0.3">
      <c r="A29" s="58">
        <v>20</v>
      </c>
      <c r="B29" s="61" t="s">
        <v>55</v>
      </c>
      <c r="C29" s="68">
        <v>34</v>
      </c>
      <c r="D29" s="63">
        <v>1963856710.402822</v>
      </c>
      <c r="E29" s="63">
        <v>0</v>
      </c>
      <c r="F29" s="64">
        <f t="shared" si="0"/>
        <v>1963856710.402822</v>
      </c>
      <c r="G29" s="63">
        <v>176028006.62</v>
      </c>
      <c r="H29" s="63">
        <v>850000000</v>
      </c>
      <c r="I29" s="63">
        <f>1424241812.94-H29-G29</f>
        <v>398213806.32000005</v>
      </c>
      <c r="J29" s="63">
        <f t="shared" si="1"/>
        <v>539614897.46282208</v>
      </c>
      <c r="K29" s="63">
        <v>842821805.93959999</v>
      </c>
      <c r="L29" s="63">
        <v>39052924.0898</v>
      </c>
      <c r="M29" s="63">
        <v>78804870.658199996</v>
      </c>
      <c r="N29" s="63">
        <v>0</v>
      </c>
      <c r="O29" s="63">
        <f t="shared" si="2"/>
        <v>78804870.658199996</v>
      </c>
      <c r="P29" s="63">
        <v>2582893357.5089998</v>
      </c>
      <c r="Q29" s="65">
        <v>0</v>
      </c>
      <c r="R29" s="63">
        <f t="shared" si="3"/>
        <v>2582893357.5089998</v>
      </c>
      <c r="S29" s="65">
        <f t="shared" si="4"/>
        <v>5507429668.5994215</v>
      </c>
      <c r="T29" s="66">
        <f t="shared" si="5"/>
        <v>4083187855.6594219</v>
      </c>
      <c r="U29" s="58">
        <v>20</v>
      </c>
      <c r="AH29" s="67">
        <v>0</v>
      </c>
    </row>
    <row r="30" spans="1:34" ht="30" customHeight="1" x14ac:dyDescent="0.3">
      <c r="A30" s="58">
        <v>21</v>
      </c>
      <c r="B30" s="61" t="s">
        <v>56</v>
      </c>
      <c r="C30" s="68">
        <v>21</v>
      </c>
      <c r="D30" s="63">
        <v>1686962712.0160029</v>
      </c>
      <c r="E30" s="63">
        <v>0</v>
      </c>
      <c r="F30" s="64">
        <f t="shared" si="0"/>
        <v>1686962712.0160029</v>
      </c>
      <c r="G30" s="63">
        <v>82333068.079999998</v>
      </c>
      <c r="H30" s="63">
        <v>0</v>
      </c>
      <c r="I30" s="63">
        <f>431576081.39-H30-G30</f>
        <v>349243013.31</v>
      </c>
      <c r="J30" s="63">
        <f t="shared" si="1"/>
        <v>1255386630.626003</v>
      </c>
      <c r="K30" s="63">
        <v>723988136.18260002</v>
      </c>
      <c r="L30" s="63">
        <v>33546656.6325</v>
      </c>
      <c r="M30" s="63">
        <v>67693777.056799993</v>
      </c>
      <c r="N30" s="63">
        <f t="shared" ref="N30:N32" si="8">M30/2</f>
        <v>33846888.528399996</v>
      </c>
      <c r="O30" s="63">
        <f t="shared" si="2"/>
        <v>33846888.528399996</v>
      </c>
      <c r="P30" s="63">
        <v>1889956691.059</v>
      </c>
      <c r="Q30" s="65">
        <v>0</v>
      </c>
      <c r="R30" s="63">
        <f t="shared" si="3"/>
        <v>1889956691.059</v>
      </c>
      <c r="S30" s="65">
        <f t="shared" si="4"/>
        <v>4402147972.9469032</v>
      </c>
      <c r="T30" s="66">
        <f t="shared" si="5"/>
        <v>3936725003.0285029</v>
      </c>
      <c r="U30" s="58">
        <v>21</v>
      </c>
      <c r="AH30" s="67">
        <v>0</v>
      </c>
    </row>
    <row r="31" spans="1:34" ht="30" customHeight="1" x14ac:dyDescent="0.3">
      <c r="A31" s="58">
        <v>22</v>
      </c>
      <c r="B31" s="61" t="s">
        <v>57</v>
      </c>
      <c r="C31" s="68">
        <v>21</v>
      </c>
      <c r="D31" s="63">
        <v>1765740681.6235554</v>
      </c>
      <c r="E31" s="63">
        <v>0</v>
      </c>
      <c r="F31" s="64">
        <f t="shared" si="0"/>
        <v>1765740681.6235554</v>
      </c>
      <c r="G31" s="63">
        <v>61368712.32</v>
      </c>
      <c r="H31" s="63">
        <v>117593824.09999999</v>
      </c>
      <c r="I31" s="63">
        <f>1083787613.72-H31-G31</f>
        <v>904825077.29999995</v>
      </c>
      <c r="J31" s="63">
        <f t="shared" si="1"/>
        <v>681953067.90355563</v>
      </c>
      <c r="K31" s="63">
        <v>757797013.51110005</v>
      </c>
      <c r="L31" s="63">
        <v>35113222.0801</v>
      </c>
      <c r="M31" s="63">
        <v>70854948.476700008</v>
      </c>
      <c r="N31" s="63">
        <f t="shared" si="8"/>
        <v>35427474.238350004</v>
      </c>
      <c r="O31" s="63">
        <f t="shared" si="2"/>
        <v>35427474.238350004</v>
      </c>
      <c r="P31" s="63">
        <v>1960830646.2674</v>
      </c>
      <c r="Q31" s="65">
        <v>0</v>
      </c>
      <c r="R31" s="63">
        <f t="shared" si="3"/>
        <v>1960830646.2674</v>
      </c>
      <c r="S31" s="65">
        <f t="shared" si="4"/>
        <v>4590336511.9588556</v>
      </c>
      <c r="T31" s="66">
        <f t="shared" si="5"/>
        <v>3471121424.0005054</v>
      </c>
      <c r="U31" s="58">
        <v>22</v>
      </c>
      <c r="AH31" s="67">
        <v>0</v>
      </c>
    </row>
    <row r="32" spans="1:34" ht="30" customHeight="1" x14ac:dyDescent="0.3">
      <c r="A32" s="58">
        <v>23</v>
      </c>
      <c r="B32" s="61" t="s">
        <v>58</v>
      </c>
      <c r="C32" s="68">
        <v>16</v>
      </c>
      <c r="D32" s="63">
        <v>1422120881.4950824</v>
      </c>
      <c r="E32" s="63">
        <v>0</v>
      </c>
      <c r="F32" s="64">
        <f t="shared" si="0"/>
        <v>1422120881.4950824</v>
      </c>
      <c r="G32" s="63">
        <v>80347486.099999994</v>
      </c>
      <c r="H32" s="63">
        <v>632203900</v>
      </c>
      <c r="I32" s="63">
        <f>1242829418.87-H32-G32</f>
        <v>530278032.76999986</v>
      </c>
      <c r="J32" s="63">
        <f t="shared" si="1"/>
        <v>179291462.62508261</v>
      </c>
      <c r="K32" s="63">
        <v>610326854.93649995</v>
      </c>
      <c r="L32" s="63">
        <v>28280056.552399997</v>
      </c>
      <c r="M32" s="63">
        <v>57066308.113399997</v>
      </c>
      <c r="N32" s="63">
        <f t="shared" si="8"/>
        <v>28533154.056699999</v>
      </c>
      <c r="O32" s="63">
        <f t="shared" si="2"/>
        <v>28533154.056699999</v>
      </c>
      <c r="P32" s="63">
        <v>1777653699.8111</v>
      </c>
      <c r="Q32" s="65">
        <v>0</v>
      </c>
      <c r="R32" s="63">
        <f t="shared" si="3"/>
        <v>1777653699.8111</v>
      </c>
      <c r="S32" s="65">
        <f t="shared" si="4"/>
        <v>3895447800.9084826</v>
      </c>
      <c r="T32" s="66">
        <f t="shared" si="5"/>
        <v>2624085227.9817824</v>
      </c>
      <c r="U32" s="58">
        <v>23</v>
      </c>
      <c r="AH32" s="67">
        <v>0</v>
      </c>
    </row>
    <row r="33" spans="1:34" ht="30" customHeight="1" x14ac:dyDescent="0.3">
      <c r="A33" s="58">
        <v>24</v>
      </c>
      <c r="B33" s="61" t="s">
        <v>59</v>
      </c>
      <c r="C33" s="68">
        <v>20</v>
      </c>
      <c r="D33" s="63">
        <v>2140213294.7405763</v>
      </c>
      <c r="E33" s="63">
        <v>0</v>
      </c>
      <c r="F33" s="64">
        <f t="shared" si="0"/>
        <v>2140213294.7405763</v>
      </c>
      <c r="G33" s="63">
        <v>2729185836.0300002</v>
      </c>
      <c r="H33" s="63">
        <v>1000000000</v>
      </c>
      <c r="I33" s="63">
        <f>3729185836.03-H33-G33</f>
        <v>0</v>
      </c>
      <c r="J33" s="63">
        <f t="shared" si="1"/>
        <v>-1588972541.2894239</v>
      </c>
      <c r="K33" s="63">
        <v>918508170.48619998</v>
      </c>
      <c r="L33" s="63">
        <v>42559921.449900001</v>
      </c>
      <c r="M33" s="63">
        <v>85881638.400200009</v>
      </c>
      <c r="N33" s="63">
        <v>0</v>
      </c>
      <c r="O33" s="63">
        <f t="shared" si="2"/>
        <v>85881638.400200009</v>
      </c>
      <c r="P33" s="63">
        <v>12691481210.5541</v>
      </c>
      <c r="Q33" s="65">
        <v>1000000000</v>
      </c>
      <c r="R33" s="63">
        <f t="shared" si="3"/>
        <v>11691481210.5541</v>
      </c>
      <c r="S33" s="65">
        <f t="shared" si="4"/>
        <v>15878644235.630976</v>
      </c>
      <c r="T33" s="66">
        <f t="shared" si="5"/>
        <v>11149458399.600977</v>
      </c>
      <c r="U33" s="58">
        <v>24</v>
      </c>
      <c r="AH33" s="67">
        <v>0</v>
      </c>
    </row>
    <row r="34" spans="1:34" ht="30" customHeight="1" x14ac:dyDescent="0.3">
      <c r="A34" s="58">
        <v>25</v>
      </c>
      <c r="B34" s="61" t="s">
        <v>60</v>
      </c>
      <c r="C34" s="68">
        <v>13</v>
      </c>
      <c r="D34" s="63">
        <v>1473320289.0178967</v>
      </c>
      <c r="E34" s="63">
        <v>0</v>
      </c>
      <c r="F34" s="64">
        <f t="shared" si="0"/>
        <v>1473320289.0178967</v>
      </c>
      <c r="G34" s="63">
        <v>73078018</v>
      </c>
      <c r="H34" s="63">
        <v>124722672.83</v>
      </c>
      <c r="I34" s="63">
        <f>477012925.19-H34-G34</f>
        <v>279212234.36000001</v>
      </c>
      <c r="J34" s="63">
        <f t="shared" si="1"/>
        <v>996307363.82789671</v>
      </c>
      <c r="K34" s="63">
        <v>632299933.15689993</v>
      </c>
      <c r="L34" s="63">
        <v>29298199.3585</v>
      </c>
      <c r="M34" s="63">
        <v>59120817.827100001</v>
      </c>
      <c r="N34" s="63">
        <v>0</v>
      </c>
      <c r="O34" s="63">
        <f t="shared" si="2"/>
        <v>59120817.827100001</v>
      </c>
      <c r="P34" s="63">
        <v>1675586552.7993</v>
      </c>
      <c r="Q34" s="65">
        <v>0</v>
      </c>
      <c r="R34" s="63">
        <f t="shared" si="3"/>
        <v>1675586552.7993</v>
      </c>
      <c r="S34" s="65">
        <f t="shared" si="4"/>
        <v>3869625792.1596966</v>
      </c>
      <c r="T34" s="66">
        <f t="shared" si="5"/>
        <v>3392612866.9696965</v>
      </c>
      <c r="U34" s="58">
        <v>25</v>
      </c>
      <c r="AH34" s="67">
        <v>0</v>
      </c>
    </row>
    <row r="35" spans="1:34" ht="30" customHeight="1" x14ac:dyDescent="0.3">
      <c r="A35" s="58">
        <v>26</v>
      </c>
      <c r="B35" s="61" t="s">
        <v>61</v>
      </c>
      <c r="C35" s="68">
        <v>25</v>
      </c>
      <c r="D35" s="63">
        <v>1892414313.1060405</v>
      </c>
      <c r="E35" s="63">
        <v>0</v>
      </c>
      <c r="F35" s="64">
        <f t="shared" si="0"/>
        <v>1892414313.1060405</v>
      </c>
      <c r="G35" s="63">
        <v>48924779.93</v>
      </c>
      <c r="H35" s="63">
        <v>217827441</v>
      </c>
      <c r="I35" s="63">
        <f>683612873.96-H35-G35</f>
        <v>416860653.03000003</v>
      </c>
      <c r="J35" s="63">
        <f t="shared" si="1"/>
        <v>1208801439.1460404</v>
      </c>
      <c r="K35" s="63">
        <v>812161111.60720003</v>
      </c>
      <c r="L35" s="63">
        <v>37632232.595799997</v>
      </c>
      <c r="M35" s="63">
        <v>75938058.202500015</v>
      </c>
      <c r="N35" s="63">
        <f t="shared" ref="N35:N37" si="9">M35/2</f>
        <v>37969029.101250008</v>
      </c>
      <c r="O35" s="63">
        <f t="shared" si="2"/>
        <v>37969029.101250008</v>
      </c>
      <c r="P35" s="63">
        <v>2076980473.9877</v>
      </c>
      <c r="Q35" s="65">
        <v>0</v>
      </c>
      <c r="R35" s="63">
        <f t="shared" si="3"/>
        <v>2076980473.9877</v>
      </c>
      <c r="S35" s="65">
        <f t="shared" si="4"/>
        <v>4895126189.4992399</v>
      </c>
      <c r="T35" s="66">
        <f t="shared" si="5"/>
        <v>4173544286.4379902</v>
      </c>
      <c r="U35" s="58">
        <v>26</v>
      </c>
      <c r="AH35" s="67">
        <v>0</v>
      </c>
    </row>
    <row r="36" spans="1:34" ht="30" customHeight="1" x14ac:dyDescent="0.3">
      <c r="A36" s="58">
        <v>27</v>
      </c>
      <c r="B36" s="61" t="s">
        <v>62</v>
      </c>
      <c r="C36" s="68">
        <v>20</v>
      </c>
      <c r="D36" s="63">
        <v>1484262641.4040418</v>
      </c>
      <c r="E36" s="63">
        <v>0</v>
      </c>
      <c r="F36" s="64">
        <f t="shared" si="0"/>
        <v>1484262641.4040418</v>
      </c>
      <c r="G36" s="63">
        <v>158669498.15000001</v>
      </c>
      <c r="H36" s="63">
        <v>0</v>
      </c>
      <c r="I36" s="63">
        <f>1603158735.87-H36-G36</f>
        <v>1444489237.7199998</v>
      </c>
      <c r="J36" s="63">
        <f t="shared" si="1"/>
        <v>-118896094.46595812</v>
      </c>
      <c r="K36" s="63">
        <v>636996025.87620008</v>
      </c>
      <c r="L36" s="63">
        <v>29515797.134000003</v>
      </c>
      <c r="M36" s="63">
        <v>59559908.245299995</v>
      </c>
      <c r="N36" s="63">
        <v>0</v>
      </c>
      <c r="O36" s="63">
        <f t="shared" si="2"/>
        <v>59559908.245299995</v>
      </c>
      <c r="P36" s="63">
        <v>2094588044.5122001</v>
      </c>
      <c r="Q36" s="65">
        <v>0</v>
      </c>
      <c r="R36" s="63">
        <f t="shared" si="3"/>
        <v>2094588044.5122001</v>
      </c>
      <c r="S36" s="65">
        <f t="shared" si="4"/>
        <v>4304922417.1717415</v>
      </c>
      <c r="T36" s="66">
        <f t="shared" si="5"/>
        <v>2701763681.3017421</v>
      </c>
      <c r="U36" s="58">
        <v>27</v>
      </c>
      <c r="AH36" s="67">
        <v>0</v>
      </c>
    </row>
    <row r="37" spans="1:34" ht="30" customHeight="1" x14ac:dyDescent="0.3">
      <c r="A37" s="58">
        <v>28</v>
      </c>
      <c r="B37" s="61" t="s">
        <v>63</v>
      </c>
      <c r="C37" s="68">
        <v>18</v>
      </c>
      <c r="D37" s="63">
        <v>1487203131.924289</v>
      </c>
      <c r="E37" s="63">
        <v>1636821430.7128999</v>
      </c>
      <c r="F37" s="64">
        <f t="shared" si="0"/>
        <v>3124024562.6371889</v>
      </c>
      <c r="G37" s="63">
        <v>104099491.91</v>
      </c>
      <c r="H37" s="63">
        <v>644248762.91999996</v>
      </c>
      <c r="I37" s="63">
        <f>1167848424-H37-G37</f>
        <v>419500169.17000008</v>
      </c>
      <c r="J37" s="63">
        <f t="shared" si="1"/>
        <v>1956176138.6371889</v>
      </c>
      <c r="K37" s="63">
        <v>638257986.3427</v>
      </c>
      <c r="L37" s="63">
        <v>45105927.371299997</v>
      </c>
      <c r="M37" s="63">
        <v>59677903.093800001</v>
      </c>
      <c r="N37" s="63">
        <f t="shared" si="9"/>
        <v>29838951.5469</v>
      </c>
      <c r="O37" s="63">
        <f t="shared" si="2"/>
        <v>29838951.5469</v>
      </c>
      <c r="P37" s="63">
        <v>1964990791.9642</v>
      </c>
      <c r="Q37" s="65">
        <v>0</v>
      </c>
      <c r="R37" s="63">
        <f t="shared" si="3"/>
        <v>1964990791.9642</v>
      </c>
      <c r="S37" s="65">
        <f t="shared" si="4"/>
        <v>5832057171.4091892</v>
      </c>
      <c r="T37" s="66">
        <f t="shared" si="5"/>
        <v>4634369795.8622894</v>
      </c>
      <c r="U37" s="58">
        <v>28</v>
      </c>
      <c r="AH37" s="67">
        <v>0</v>
      </c>
    </row>
    <row r="38" spans="1:34" ht="30" customHeight="1" x14ac:dyDescent="0.3">
      <c r="A38" s="58">
        <v>29</v>
      </c>
      <c r="B38" s="61" t="s">
        <v>64</v>
      </c>
      <c r="C38" s="68">
        <v>30</v>
      </c>
      <c r="D38" s="63">
        <v>1457053156.945322</v>
      </c>
      <c r="E38" s="63">
        <v>0</v>
      </c>
      <c r="F38" s="64">
        <f t="shared" si="0"/>
        <v>1457053156.945322</v>
      </c>
      <c r="G38" s="63">
        <v>207012696.75</v>
      </c>
      <c r="H38" s="63">
        <v>0</v>
      </c>
      <c r="I38" s="63">
        <f>1836968138.03-H38-G38</f>
        <v>1629955441.28</v>
      </c>
      <c r="J38" s="63">
        <f t="shared" si="1"/>
        <v>-379914981.08467793</v>
      </c>
      <c r="K38" s="63">
        <v>625318622.57649994</v>
      </c>
      <c r="L38" s="63">
        <v>28974713.907200001</v>
      </c>
      <c r="M38" s="63">
        <v>58468056.741099998</v>
      </c>
      <c r="N38" s="63">
        <v>0</v>
      </c>
      <c r="O38" s="63">
        <f t="shared" si="2"/>
        <v>58468056.741099998</v>
      </c>
      <c r="P38" s="63">
        <v>1926733033.5880001</v>
      </c>
      <c r="Q38" s="65">
        <v>0</v>
      </c>
      <c r="R38" s="63">
        <f t="shared" si="3"/>
        <v>1926733033.5880001</v>
      </c>
      <c r="S38" s="65">
        <f t="shared" si="4"/>
        <v>4096547583.7581224</v>
      </c>
      <c r="T38" s="66">
        <f t="shared" si="5"/>
        <v>2259579445.7281222</v>
      </c>
      <c r="U38" s="58">
        <v>29</v>
      </c>
      <c r="AH38" s="67">
        <v>0</v>
      </c>
    </row>
    <row r="39" spans="1:34" ht="30" customHeight="1" x14ac:dyDescent="0.3">
      <c r="A39" s="58">
        <v>30</v>
      </c>
      <c r="B39" s="61" t="s">
        <v>65</v>
      </c>
      <c r="C39" s="68">
        <v>33</v>
      </c>
      <c r="D39" s="63">
        <v>1791889101.1129866</v>
      </c>
      <c r="E39" s="63">
        <v>0</v>
      </c>
      <c r="F39" s="64">
        <f t="shared" si="0"/>
        <v>1791889101.1129866</v>
      </c>
      <c r="G39" s="63">
        <v>449026038.25</v>
      </c>
      <c r="H39" s="63">
        <v>0</v>
      </c>
      <c r="I39" s="63">
        <f>1827365771.11-H39-G39</f>
        <v>1378339732.8599999</v>
      </c>
      <c r="J39" s="63">
        <f t="shared" si="1"/>
        <v>-35476669.99701333</v>
      </c>
      <c r="K39" s="63">
        <v>769019043.11230004</v>
      </c>
      <c r="L39" s="63">
        <v>35633205.148999996</v>
      </c>
      <c r="M39" s="63">
        <v>71904221.982600003</v>
      </c>
      <c r="N39" s="63">
        <v>0</v>
      </c>
      <c r="O39" s="63">
        <f t="shared" si="2"/>
        <v>71904221.982600003</v>
      </c>
      <c r="P39" s="63">
        <v>3748780448.1961999</v>
      </c>
      <c r="Q39" s="65">
        <v>0</v>
      </c>
      <c r="R39" s="63">
        <f t="shared" si="3"/>
        <v>3748780448.1961999</v>
      </c>
      <c r="S39" s="65">
        <f t="shared" si="4"/>
        <v>6417226019.5530863</v>
      </c>
      <c r="T39" s="66">
        <f t="shared" si="5"/>
        <v>4589860248.4430866</v>
      </c>
      <c r="U39" s="58">
        <v>30</v>
      </c>
      <c r="AH39" s="67">
        <v>0</v>
      </c>
    </row>
    <row r="40" spans="1:34" ht="30" customHeight="1" x14ac:dyDescent="0.3">
      <c r="A40" s="58">
        <v>31</v>
      </c>
      <c r="B40" s="61" t="s">
        <v>66</v>
      </c>
      <c r="C40" s="68">
        <v>17</v>
      </c>
      <c r="D40" s="63">
        <v>1668307802.8480537</v>
      </c>
      <c r="E40" s="63">
        <v>0</v>
      </c>
      <c r="F40" s="64">
        <f t="shared" si="0"/>
        <v>1668307802.8480537</v>
      </c>
      <c r="G40" s="63">
        <v>59905167.450000003</v>
      </c>
      <c r="H40" s="63">
        <v>1031399422.965</v>
      </c>
      <c r="I40" s="63">
        <f>1790106944.94-H40-G40</f>
        <v>698802354.52499998</v>
      </c>
      <c r="J40" s="63">
        <f t="shared" si="1"/>
        <v>-121799142.09194636</v>
      </c>
      <c r="K40" s="63">
        <v>715982071.3046</v>
      </c>
      <c r="L40" s="63">
        <v>33175688.243299998</v>
      </c>
      <c r="M40" s="63">
        <v>66945200.189300001</v>
      </c>
      <c r="N40" s="63">
        <f t="shared" ref="N40:N41" si="10">M40/2</f>
        <v>33472600.09465</v>
      </c>
      <c r="O40" s="63">
        <f t="shared" si="2"/>
        <v>33472600.09465</v>
      </c>
      <c r="P40" s="63">
        <v>1929661778.6248</v>
      </c>
      <c r="Q40" s="65">
        <v>0</v>
      </c>
      <c r="R40" s="63">
        <f t="shared" si="3"/>
        <v>1929661778.6248</v>
      </c>
      <c r="S40" s="65">
        <f t="shared" si="4"/>
        <v>4414072541.2100534</v>
      </c>
      <c r="T40" s="66">
        <f t="shared" si="5"/>
        <v>2590492996.1754036</v>
      </c>
      <c r="U40" s="58">
        <v>31</v>
      </c>
      <c r="AH40" s="67">
        <v>0</v>
      </c>
    </row>
    <row r="41" spans="1:34" ht="30" customHeight="1" x14ac:dyDescent="0.3">
      <c r="A41" s="58">
        <v>32</v>
      </c>
      <c r="B41" s="61" t="s">
        <v>67</v>
      </c>
      <c r="C41" s="68">
        <v>23</v>
      </c>
      <c r="D41" s="63">
        <v>1722967199.721849</v>
      </c>
      <c r="E41" s="63">
        <v>9512291207.6627007</v>
      </c>
      <c r="F41" s="64">
        <f t="shared" si="0"/>
        <v>11235258407.38455</v>
      </c>
      <c r="G41" s="63">
        <v>292520943.47000003</v>
      </c>
      <c r="H41" s="63">
        <v>0</v>
      </c>
      <c r="I41" s="63">
        <f>970711999.1-H41-G41</f>
        <v>678191055.63</v>
      </c>
      <c r="J41" s="63">
        <f t="shared" si="1"/>
        <v>10264546408.284552</v>
      </c>
      <c r="K41" s="63">
        <v>739440061.56449997</v>
      </c>
      <c r="L41" s="63">
        <v>125127618.78659999</v>
      </c>
      <c r="M41" s="63">
        <v>69138550.996800005</v>
      </c>
      <c r="N41" s="63">
        <f t="shared" si="10"/>
        <v>34569275.498400003</v>
      </c>
      <c r="O41" s="63">
        <f t="shared" si="2"/>
        <v>34569275.498400003</v>
      </c>
      <c r="P41" s="63">
        <v>4066767376.9257998</v>
      </c>
      <c r="Q41" s="65">
        <v>0</v>
      </c>
      <c r="R41" s="63">
        <f t="shared" si="3"/>
        <v>4066767376.9257998</v>
      </c>
      <c r="S41" s="65">
        <f t="shared" si="4"/>
        <v>16235732015.658251</v>
      </c>
      <c r="T41" s="66">
        <f t="shared" si="5"/>
        <v>15230450741.059853</v>
      </c>
      <c r="U41" s="58">
        <v>32</v>
      </c>
      <c r="AH41" s="67">
        <v>0</v>
      </c>
    </row>
    <row r="42" spans="1:34" ht="30" customHeight="1" x14ac:dyDescent="0.3">
      <c r="A42" s="58">
        <v>33</v>
      </c>
      <c r="B42" s="61" t="s">
        <v>68</v>
      </c>
      <c r="C42" s="68">
        <v>23</v>
      </c>
      <c r="D42" s="63">
        <v>1760716062.469506</v>
      </c>
      <c r="E42" s="63">
        <v>0</v>
      </c>
      <c r="F42" s="64">
        <f t="shared" si="0"/>
        <v>1760716062.469506</v>
      </c>
      <c r="G42" s="63">
        <v>68150704.620000005</v>
      </c>
      <c r="H42" s="63">
        <v>0</v>
      </c>
      <c r="I42" s="63">
        <f>984338302.61-H42-G42</f>
        <v>916187597.99000001</v>
      </c>
      <c r="J42" s="63">
        <f t="shared" si="1"/>
        <v>776377759.85950589</v>
      </c>
      <c r="K42" s="63">
        <v>755640614.54009998</v>
      </c>
      <c r="L42" s="63">
        <v>35013303.350300007</v>
      </c>
      <c r="M42" s="63">
        <v>70653322.532999992</v>
      </c>
      <c r="N42" s="63">
        <v>0</v>
      </c>
      <c r="O42" s="63">
        <f t="shared" si="2"/>
        <v>70653322.532999992</v>
      </c>
      <c r="P42" s="63">
        <v>2071285373.4054999</v>
      </c>
      <c r="Q42" s="65">
        <v>0</v>
      </c>
      <c r="R42" s="63">
        <f t="shared" si="3"/>
        <v>2071285373.4054999</v>
      </c>
      <c r="S42" s="65">
        <f t="shared" si="4"/>
        <v>4693308676.2984056</v>
      </c>
      <c r="T42" s="66">
        <f t="shared" si="5"/>
        <v>3708970373.688406</v>
      </c>
      <c r="U42" s="58">
        <v>33</v>
      </c>
      <c r="AH42" s="67">
        <v>0</v>
      </c>
    </row>
    <row r="43" spans="1:34" ht="30" customHeight="1" x14ac:dyDescent="0.3">
      <c r="A43" s="58">
        <v>34</v>
      </c>
      <c r="B43" s="61" t="s">
        <v>69</v>
      </c>
      <c r="C43" s="68">
        <v>16</v>
      </c>
      <c r="D43" s="63">
        <v>1538939402.9271259</v>
      </c>
      <c r="E43" s="63">
        <v>0</v>
      </c>
      <c r="F43" s="64">
        <f t="shared" si="0"/>
        <v>1538939402.9271259</v>
      </c>
      <c r="G43" s="63">
        <v>85537314.109999999</v>
      </c>
      <c r="H43" s="63">
        <v>0</v>
      </c>
      <c r="I43" s="63">
        <f>1155420935.42-H43-G43</f>
        <v>1069883621.3100001</v>
      </c>
      <c r="J43" s="63">
        <f t="shared" si="1"/>
        <v>383518467.50712597</v>
      </c>
      <c r="K43" s="63">
        <v>660461468.46459997</v>
      </c>
      <c r="L43" s="63">
        <v>30603090.015000001</v>
      </c>
      <c r="M43" s="63">
        <v>61753955.854300007</v>
      </c>
      <c r="N43" s="63">
        <v>0</v>
      </c>
      <c r="O43" s="63">
        <f t="shared" si="2"/>
        <v>61753955.854300007</v>
      </c>
      <c r="P43" s="63">
        <v>1706012036.7672999</v>
      </c>
      <c r="Q43" s="65">
        <v>0</v>
      </c>
      <c r="R43" s="63">
        <f t="shared" si="3"/>
        <v>1706012036.7672999</v>
      </c>
      <c r="S43" s="65">
        <f t="shared" si="4"/>
        <v>3997769954.028326</v>
      </c>
      <c r="T43" s="66">
        <f t="shared" si="5"/>
        <v>2842349018.608326</v>
      </c>
      <c r="U43" s="58">
        <v>34</v>
      </c>
      <c r="AH43" s="67">
        <v>0</v>
      </c>
    </row>
    <row r="44" spans="1:34" ht="30" customHeight="1" x14ac:dyDescent="0.3">
      <c r="A44" s="58">
        <v>35</v>
      </c>
      <c r="B44" s="61" t="s">
        <v>70</v>
      </c>
      <c r="C44" s="68">
        <v>17</v>
      </c>
      <c r="D44" s="63">
        <v>1586448971.5528145</v>
      </c>
      <c r="E44" s="63">
        <v>0</v>
      </c>
      <c r="F44" s="64">
        <f t="shared" si="0"/>
        <v>1586448971.5528145</v>
      </c>
      <c r="G44" s="63">
        <v>54061838.009999998</v>
      </c>
      <c r="H44" s="63">
        <v>0</v>
      </c>
      <c r="I44" s="63">
        <f>888188716.22-H44-G44</f>
        <v>834126878.21000004</v>
      </c>
      <c r="J44" s="63">
        <f t="shared" si="1"/>
        <v>698260255.33281446</v>
      </c>
      <c r="K44" s="63">
        <v>680850990.88569999</v>
      </c>
      <c r="L44" s="63">
        <v>31547857.298700001</v>
      </c>
      <c r="M44" s="63">
        <v>63660401.161899999</v>
      </c>
      <c r="N44" s="63">
        <v>0</v>
      </c>
      <c r="O44" s="63">
        <f t="shared" si="2"/>
        <v>63660401.161899999</v>
      </c>
      <c r="P44" s="63">
        <v>1825719935.9319</v>
      </c>
      <c r="Q44" s="65">
        <v>0</v>
      </c>
      <c r="R44" s="63">
        <f t="shared" si="3"/>
        <v>1825719935.9319</v>
      </c>
      <c r="S44" s="65">
        <f t="shared" si="4"/>
        <v>4188228156.8310146</v>
      </c>
      <c r="T44" s="66">
        <f t="shared" si="5"/>
        <v>3300039440.6110144</v>
      </c>
      <c r="U44" s="58">
        <v>35</v>
      </c>
      <c r="AH44" s="67">
        <v>0</v>
      </c>
    </row>
    <row r="45" spans="1:34" ht="30" customHeight="1" thickBot="1" x14ac:dyDescent="0.35">
      <c r="A45" s="58">
        <v>36</v>
      </c>
      <c r="B45" s="61" t="s">
        <v>71</v>
      </c>
      <c r="C45" s="68">
        <v>14</v>
      </c>
      <c r="D45" s="63">
        <v>1589827644.6276345</v>
      </c>
      <c r="E45" s="63">
        <v>0</v>
      </c>
      <c r="F45" s="64">
        <f t="shared" si="0"/>
        <v>1589827644.6276345</v>
      </c>
      <c r="G45" s="63">
        <v>48419095.789999999</v>
      </c>
      <c r="H45" s="63">
        <v>0</v>
      </c>
      <c r="I45" s="63">
        <f>767535403.65-H45-G45</f>
        <v>719116307.86000001</v>
      </c>
      <c r="J45" s="63">
        <f t="shared" si="1"/>
        <v>822292240.97763455</v>
      </c>
      <c r="K45" s="63">
        <v>682301004.69139993</v>
      </c>
      <c r="L45" s="63">
        <v>31615045.025399998</v>
      </c>
      <c r="M45" s="63">
        <v>63795979.228100002</v>
      </c>
      <c r="N45" s="63">
        <v>0</v>
      </c>
      <c r="O45" s="63">
        <f t="shared" si="2"/>
        <v>63795979.228100002</v>
      </c>
      <c r="P45" s="63">
        <v>1926814815.4919</v>
      </c>
      <c r="Q45" s="65">
        <v>0</v>
      </c>
      <c r="R45" s="63">
        <f t="shared" si="3"/>
        <v>1926814815.4919</v>
      </c>
      <c r="S45" s="65">
        <f t="shared" si="4"/>
        <v>4294354489.0644345</v>
      </c>
      <c r="T45" s="66">
        <f t="shared" si="5"/>
        <v>3526819085.4144344</v>
      </c>
      <c r="U45" s="58">
        <v>36</v>
      </c>
      <c r="AH45" s="67">
        <v>0</v>
      </c>
    </row>
    <row r="46" spans="1:34" ht="30" customHeight="1" thickTop="1" thickBot="1" x14ac:dyDescent="0.35">
      <c r="A46" s="58"/>
      <c r="B46" s="143" t="s">
        <v>16</v>
      </c>
      <c r="C46" s="144"/>
      <c r="D46" s="69">
        <f t="shared" ref="D46:T46" si="11">SUM(D10:D45)</f>
        <v>60582526591.786537</v>
      </c>
      <c r="E46" s="69">
        <f t="shared" si="11"/>
        <v>58390826247.931702</v>
      </c>
      <c r="F46" s="69">
        <f t="shared" si="11"/>
        <v>118973352839.71823</v>
      </c>
      <c r="G46" s="69">
        <f t="shared" si="11"/>
        <v>7658363731.9799995</v>
      </c>
      <c r="H46" s="69">
        <f t="shared" si="11"/>
        <v>6661773132.7150002</v>
      </c>
      <c r="I46" s="69">
        <f t="shared" si="11"/>
        <v>28198607223.485004</v>
      </c>
      <c r="J46" s="69">
        <f t="shared" si="11"/>
        <v>76454608751.538223</v>
      </c>
      <c r="K46" s="69">
        <f t="shared" si="11"/>
        <v>26000000000.000198</v>
      </c>
      <c r="L46" s="69">
        <f t="shared" si="11"/>
        <v>1773075316.1814003</v>
      </c>
      <c r="M46" s="69">
        <f t="shared" si="11"/>
        <v>2431031829.8256006</v>
      </c>
      <c r="N46" s="69">
        <f t="shared" si="11"/>
        <v>488289658.38160002</v>
      </c>
      <c r="O46" s="69">
        <f t="shared" si="11"/>
        <v>1942742171.444</v>
      </c>
      <c r="P46" s="69">
        <f t="shared" si="11"/>
        <v>89032853946.995193</v>
      </c>
      <c r="Q46" s="69">
        <f t="shared" si="11"/>
        <v>1000000000</v>
      </c>
      <c r="R46" s="69">
        <f t="shared" si="11"/>
        <v>88032853946.995193</v>
      </c>
      <c r="S46" s="69">
        <f>SUM(S10:S45)</f>
        <v>238210313932.72067</v>
      </c>
      <c r="T46" s="69">
        <f t="shared" si="11"/>
        <v>194203280186.15909</v>
      </c>
      <c r="U46" s="69"/>
    </row>
    <row r="47" spans="1:34" ht="13.8" thickTop="1" x14ac:dyDescent="0.25">
      <c r="B47" s="70"/>
      <c r="C47" s="71"/>
      <c r="D47" s="72"/>
      <c r="E47" s="73"/>
      <c r="F47" s="71"/>
      <c r="G47" s="72"/>
      <c r="H47" s="72"/>
      <c r="I47" s="72"/>
      <c r="J47" s="74"/>
      <c r="K47" s="75"/>
      <c r="L47" s="75"/>
      <c r="M47" s="76"/>
      <c r="N47" s="76"/>
      <c r="O47" s="76"/>
      <c r="P47" s="76"/>
      <c r="Q47" s="76"/>
      <c r="R47" s="76"/>
      <c r="S47" s="67"/>
    </row>
    <row r="48" spans="1:34" x14ac:dyDescent="0.25">
      <c r="B48" s="71"/>
      <c r="C48" s="71"/>
      <c r="D48" s="71"/>
      <c r="E48" s="71"/>
      <c r="F48" s="71"/>
      <c r="G48" s="71"/>
      <c r="H48" s="71"/>
      <c r="I48" s="72"/>
      <c r="J48" s="72"/>
      <c r="K48" s="72"/>
      <c r="L48" s="72"/>
      <c r="M48" s="70"/>
      <c r="N48" s="70"/>
      <c r="O48" s="70"/>
      <c r="P48" s="70"/>
      <c r="Q48" s="70"/>
      <c r="R48" s="70"/>
      <c r="T48" s="67">
        <f>T46+Q46+N46+G46+H46+I46</f>
        <v>238210313932.7207</v>
      </c>
    </row>
    <row r="49" spans="1:20" x14ac:dyDescent="0.25">
      <c r="G49" s="67">
        <f>G46+H46+I46</f>
        <v>42518744088.180008</v>
      </c>
      <c r="I49" s="67"/>
      <c r="J49" s="77"/>
      <c r="K49" s="77"/>
      <c r="L49" s="77"/>
      <c r="T49" s="67"/>
    </row>
    <row r="50" spans="1:20" x14ac:dyDescent="0.25">
      <c r="C50" s="78"/>
      <c r="I50" s="67"/>
      <c r="J50" s="79"/>
      <c r="K50" s="79"/>
      <c r="L50" s="79"/>
    </row>
    <row r="51" spans="1:20" x14ac:dyDescent="0.25">
      <c r="C51" s="78"/>
      <c r="J51" s="67"/>
      <c r="K51" s="67"/>
      <c r="L51" s="67"/>
    </row>
    <row r="54" spans="1:20" ht="21" x14ac:dyDescent="0.4">
      <c r="A54" s="80" t="s">
        <v>886</v>
      </c>
    </row>
  </sheetData>
  <mergeCells count="24">
    <mergeCell ref="B46:C46"/>
    <mergeCell ref="L7:L8"/>
    <mergeCell ref="A7:A8"/>
    <mergeCell ref="R7:R8"/>
    <mergeCell ref="J7:J8"/>
    <mergeCell ref="O7:O8"/>
    <mergeCell ref="P7:P8"/>
    <mergeCell ref="Q7:Q8"/>
    <mergeCell ref="M7:M8"/>
    <mergeCell ref="N7:N8"/>
    <mergeCell ref="F7:F8"/>
    <mergeCell ref="E7:E8"/>
    <mergeCell ref="B7:B8"/>
    <mergeCell ref="S7:S8"/>
    <mergeCell ref="T7:T8"/>
    <mergeCell ref="A1:U1"/>
    <mergeCell ref="A2:U2"/>
    <mergeCell ref="A4:T4"/>
    <mergeCell ref="D5:T5"/>
    <mergeCell ref="U7:U8"/>
    <mergeCell ref="K7:K8"/>
    <mergeCell ref="G7:I7"/>
    <mergeCell ref="D7:D8"/>
    <mergeCell ref="C7:C8"/>
  </mergeCells>
  <phoneticPr fontId="3" type="noConversion"/>
  <pageMargins left="0.4" right="0.34" top="0.45" bottom="0.17" header="0.51" footer="0.17"/>
  <pageSetup scale="4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415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A415" sqref="AA415"/>
    </sheetView>
  </sheetViews>
  <sheetFormatPr defaultRowHeight="13.2" x14ac:dyDescent="0.25"/>
  <cols>
    <col min="1" max="1" width="9.33203125" bestFit="1" customWidth="1"/>
    <col min="2" max="2" width="13.88671875" style="111" bestFit="1" customWidth="1"/>
    <col min="3" max="3" width="6.109375" customWidth="1"/>
    <col min="4" max="4" width="20.6640625" customWidth="1"/>
    <col min="5" max="11" width="19.88671875" customWidth="1"/>
    <col min="12" max="12" width="18.44140625" customWidth="1"/>
    <col min="13" max="13" width="19.6640625" bestFit="1" customWidth="1"/>
    <col min="14" max="14" width="0.6640625" customWidth="1"/>
    <col min="15" max="15" width="4.6640625" customWidth="1"/>
    <col min="16" max="16" width="9.44140625" bestFit="1" customWidth="1"/>
    <col min="17" max="17" width="17.88671875" style="111" customWidth="1"/>
    <col min="18" max="18" width="18.6640625" customWidth="1"/>
    <col min="19" max="22" width="21.88671875" customWidth="1"/>
    <col min="23" max="25" width="18.5546875" customWidth="1"/>
    <col min="26" max="26" width="22.109375" bestFit="1" customWidth="1"/>
    <col min="27" max="27" width="18.88671875" customWidth="1"/>
    <col min="29" max="29" width="15" bestFit="1" customWidth="1"/>
  </cols>
  <sheetData>
    <row r="1" spans="1:27" ht="24.6" x14ac:dyDescent="0.4">
      <c r="A1" s="152" t="s">
        <v>906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</row>
    <row r="2" spans="1:27" ht="24.6" x14ac:dyDescent="0.4">
      <c r="A2" s="152" t="s">
        <v>895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</row>
    <row r="3" spans="1:27" ht="45" customHeight="1" x14ac:dyDescent="0.4">
      <c r="B3" s="153" t="s">
        <v>936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</row>
    <row r="4" spans="1:27" x14ac:dyDescent="0.25">
      <c r="N4">
        <v>0</v>
      </c>
    </row>
    <row r="5" spans="1:27" ht="43.2" customHeight="1" x14ac:dyDescent="0.25">
      <c r="A5" s="10" t="s">
        <v>0</v>
      </c>
      <c r="B5" s="112" t="s">
        <v>908</v>
      </c>
      <c r="C5" s="2" t="s">
        <v>0</v>
      </c>
      <c r="D5" s="2" t="s">
        <v>11</v>
      </c>
      <c r="E5" s="2" t="s">
        <v>14</v>
      </c>
      <c r="F5" s="2" t="s">
        <v>911</v>
      </c>
      <c r="G5" s="2" t="s">
        <v>938</v>
      </c>
      <c r="H5" s="2" t="s">
        <v>35</v>
      </c>
      <c r="I5" s="2" t="s">
        <v>919</v>
      </c>
      <c r="J5" s="2" t="s">
        <v>898</v>
      </c>
      <c r="K5" s="2" t="s">
        <v>899</v>
      </c>
      <c r="L5" s="2" t="s">
        <v>12</v>
      </c>
      <c r="M5" s="81" t="s">
        <v>21</v>
      </c>
      <c r="N5" s="8"/>
      <c r="O5" s="1"/>
      <c r="P5" s="2" t="s">
        <v>0</v>
      </c>
      <c r="Q5" s="112" t="s">
        <v>10</v>
      </c>
      <c r="R5" s="2" t="s">
        <v>11</v>
      </c>
      <c r="S5" s="2" t="s">
        <v>14</v>
      </c>
      <c r="T5" s="2" t="s">
        <v>911</v>
      </c>
      <c r="U5" s="2" t="s">
        <v>938</v>
      </c>
      <c r="V5" s="2" t="s">
        <v>35</v>
      </c>
      <c r="W5" s="2" t="s">
        <v>919</v>
      </c>
      <c r="X5" s="2" t="s">
        <v>898</v>
      </c>
      <c r="Y5" s="2" t="s">
        <v>899</v>
      </c>
      <c r="Z5" s="2" t="s">
        <v>12</v>
      </c>
      <c r="AA5" s="2" t="s">
        <v>21</v>
      </c>
    </row>
    <row r="6" spans="1:27" ht="15.6" x14ac:dyDescent="0.3">
      <c r="A6" s="1"/>
      <c r="B6" s="113"/>
      <c r="C6" s="1"/>
      <c r="D6" s="3"/>
      <c r="E6" s="60" t="s">
        <v>878</v>
      </c>
      <c r="F6" s="60" t="s">
        <v>878</v>
      </c>
      <c r="G6" s="60" t="s">
        <v>878</v>
      </c>
      <c r="H6" s="60" t="s">
        <v>878</v>
      </c>
      <c r="I6" s="60" t="s">
        <v>878</v>
      </c>
      <c r="J6" s="60" t="s">
        <v>878</v>
      </c>
      <c r="K6" s="60" t="s">
        <v>878</v>
      </c>
      <c r="L6" s="60" t="s">
        <v>878</v>
      </c>
      <c r="M6" s="60" t="s">
        <v>878</v>
      </c>
      <c r="N6" s="8"/>
      <c r="O6" s="1"/>
      <c r="P6" s="3"/>
      <c r="Q6" s="114"/>
      <c r="R6" s="3"/>
      <c r="S6" s="60" t="s">
        <v>878</v>
      </c>
      <c r="T6" s="60" t="s">
        <v>878</v>
      </c>
      <c r="U6" s="60" t="s">
        <v>878</v>
      </c>
      <c r="V6" s="60" t="s">
        <v>878</v>
      </c>
      <c r="W6" s="60" t="s">
        <v>878</v>
      </c>
      <c r="X6" s="60" t="s">
        <v>878</v>
      </c>
      <c r="Y6" s="60" t="s">
        <v>878</v>
      </c>
      <c r="Z6" s="60" t="s">
        <v>878</v>
      </c>
      <c r="AA6" s="60" t="s">
        <v>878</v>
      </c>
    </row>
    <row r="7" spans="1:27" ht="24.9" customHeight="1" x14ac:dyDescent="0.25">
      <c r="A7" s="151">
        <v>1</v>
      </c>
      <c r="B7" s="145" t="s">
        <v>36</v>
      </c>
      <c r="C7" s="1">
        <v>1</v>
      </c>
      <c r="D7" s="4" t="s">
        <v>75</v>
      </c>
      <c r="E7" s="4">
        <v>49554434.300999999</v>
      </c>
      <c r="F7" s="4">
        <v>0</v>
      </c>
      <c r="G7" s="4">
        <v>21267110.573100001</v>
      </c>
      <c r="H7" s="4">
        <v>985431.14199999999</v>
      </c>
      <c r="I7" s="4">
        <v>2154209.2804999999</v>
      </c>
      <c r="J7" s="4">
        <f>I7/2</f>
        <v>1077104.6402499999</v>
      </c>
      <c r="K7" s="4">
        <f>I7-J7</f>
        <v>1077104.6402499999</v>
      </c>
      <c r="L7" s="4">
        <v>55628996.440300003</v>
      </c>
      <c r="M7" s="5">
        <f>E7+F7+G7+H7+K7+L7</f>
        <v>128513077.09665</v>
      </c>
      <c r="N7" s="8"/>
      <c r="O7" s="151">
        <v>19</v>
      </c>
      <c r="P7" s="9">
        <v>26</v>
      </c>
      <c r="Q7" s="154" t="s">
        <v>54</v>
      </c>
      <c r="R7" s="4" t="s">
        <v>455</v>
      </c>
      <c r="S7" s="4">
        <v>52459932.744800001</v>
      </c>
      <c r="T7" s="4">
        <f>-11651464.66</f>
        <v>-11651464.66</v>
      </c>
      <c r="U7" s="4">
        <v>22514053.607500002</v>
      </c>
      <c r="V7" s="4">
        <v>1043209.3952</v>
      </c>
      <c r="W7" s="4">
        <v>2280515.8723999998</v>
      </c>
      <c r="X7" s="4"/>
      <c r="Y7" s="4">
        <f>W7-X7</f>
        <v>2280515.8723999998</v>
      </c>
      <c r="Z7" s="4">
        <v>62994927.7227</v>
      </c>
      <c r="AA7" s="5">
        <f>S7+T7+U7+V7+Y7+Z7</f>
        <v>129641174.68260001</v>
      </c>
    </row>
    <row r="8" spans="1:27" ht="24.9" customHeight="1" x14ac:dyDescent="0.25">
      <c r="A8" s="151"/>
      <c r="B8" s="146"/>
      <c r="C8" s="1">
        <v>2</v>
      </c>
      <c r="D8" s="4" t="s">
        <v>76</v>
      </c>
      <c r="E8" s="4">
        <v>82675118.134200007</v>
      </c>
      <c r="F8" s="4">
        <v>0</v>
      </c>
      <c r="G8" s="4">
        <v>35481403.507200003</v>
      </c>
      <c r="H8" s="4">
        <v>1644063.4876000001</v>
      </c>
      <c r="I8" s="4">
        <v>3594017.5538000003</v>
      </c>
      <c r="J8" s="4">
        <f t="shared" ref="J8:J23" si="0">I8/2</f>
        <v>1797008.7769000002</v>
      </c>
      <c r="K8" s="4">
        <f t="shared" ref="K8:K45" si="1">I8-J8</f>
        <v>1797008.7769000002</v>
      </c>
      <c r="L8" s="4">
        <v>97887167.340100005</v>
      </c>
      <c r="M8" s="5">
        <f t="shared" ref="M8:M71" si="2">E8+F8+G8+H8+K8+L8</f>
        <v>219484761.24599999</v>
      </c>
      <c r="N8" s="8"/>
      <c r="O8" s="151"/>
      <c r="P8" s="9">
        <v>27</v>
      </c>
      <c r="Q8" s="155"/>
      <c r="R8" s="4" t="s">
        <v>456</v>
      </c>
      <c r="S8" s="4">
        <v>51375779.914700001</v>
      </c>
      <c r="T8" s="4">
        <f t="shared" ref="T8:T25" si="3">-11651464.66</f>
        <v>-11651464.66</v>
      </c>
      <c r="U8" s="4">
        <v>22048771.368999999</v>
      </c>
      <c r="V8" s="4">
        <v>1021650.1145</v>
      </c>
      <c r="W8" s="4">
        <v>2233386.0418999996</v>
      </c>
      <c r="X8" s="4"/>
      <c r="Y8" s="4">
        <f t="shared" ref="Y8:Y60" si="4">W8-X8</f>
        <v>2233386.0418999996</v>
      </c>
      <c r="Z8" s="4">
        <v>67480760.982199997</v>
      </c>
      <c r="AA8" s="5">
        <f t="shared" ref="AA8:AA71" si="5">S8+T8+U8+V8+Y8+Z8</f>
        <v>132508883.76230001</v>
      </c>
    </row>
    <row r="9" spans="1:27" ht="24.9" customHeight="1" x14ac:dyDescent="0.25">
      <c r="A9" s="151"/>
      <c r="B9" s="146"/>
      <c r="C9" s="1">
        <v>3</v>
      </c>
      <c r="D9" s="4" t="s">
        <v>77</v>
      </c>
      <c r="E9" s="4">
        <v>58171048.126199998</v>
      </c>
      <c r="F9" s="4">
        <v>0</v>
      </c>
      <c r="G9" s="4">
        <v>24965073.8649</v>
      </c>
      <c r="H9" s="4">
        <v>1156779.6747000001</v>
      </c>
      <c r="I9" s="4">
        <v>2528787.0498999995</v>
      </c>
      <c r="J9" s="4">
        <f t="shared" si="0"/>
        <v>1264393.5249499998</v>
      </c>
      <c r="K9" s="4">
        <f t="shared" si="1"/>
        <v>1264393.5249499998</v>
      </c>
      <c r="L9" s="4">
        <v>64006523.473999999</v>
      </c>
      <c r="M9" s="5">
        <f t="shared" si="2"/>
        <v>149563818.66475001</v>
      </c>
      <c r="N9" s="8"/>
      <c r="O9" s="151"/>
      <c r="P9" s="9">
        <v>28</v>
      </c>
      <c r="Q9" s="155"/>
      <c r="R9" s="4" t="s">
        <v>457</v>
      </c>
      <c r="S9" s="4">
        <v>51422286.425900005</v>
      </c>
      <c r="T9" s="4">
        <f t="shared" si="3"/>
        <v>-11651464.66</v>
      </c>
      <c r="U9" s="4">
        <v>22068730.412700001</v>
      </c>
      <c r="V9" s="4">
        <v>1022574.9351</v>
      </c>
      <c r="W9" s="4">
        <v>2235407.7533</v>
      </c>
      <c r="X9" s="4"/>
      <c r="Y9" s="4">
        <f t="shared" si="4"/>
        <v>2235407.7533</v>
      </c>
      <c r="Z9" s="4">
        <v>66415103.424999997</v>
      </c>
      <c r="AA9" s="5">
        <f t="shared" si="5"/>
        <v>131512638.292</v>
      </c>
    </row>
    <row r="10" spans="1:27" ht="24.9" customHeight="1" x14ac:dyDescent="0.25">
      <c r="A10" s="151"/>
      <c r="B10" s="146"/>
      <c r="C10" s="1">
        <v>4</v>
      </c>
      <c r="D10" s="4" t="s">
        <v>78</v>
      </c>
      <c r="E10" s="4">
        <v>59269997.7751</v>
      </c>
      <c r="F10" s="4">
        <v>0</v>
      </c>
      <c r="G10" s="4">
        <v>25436706.4045</v>
      </c>
      <c r="H10" s="4">
        <v>1178633.2024999999</v>
      </c>
      <c r="I10" s="4">
        <v>2576560.1214999999</v>
      </c>
      <c r="J10" s="4">
        <f t="shared" si="0"/>
        <v>1288280.0607499999</v>
      </c>
      <c r="K10" s="4">
        <f t="shared" si="1"/>
        <v>1288280.0607499999</v>
      </c>
      <c r="L10" s="4">
        <v>66932473.435400002</v>
      </c>
      <c r="M10" s="5">
        <f t="shared" si="2"/>
        <v>154106090.87825</v>
      </c>
      <c r="N10" s="8"/>
      <c r="O10" s="151"/>
      <c r="P10" s="9">
        <v>29</v>
      </c>
      <c r="Q10" s="155"/>
      <c r="R10" s="4" t="s">
        <v>458</v>
      </c>
      <c r="S10" s="4">
        <v>60943943.011600003</v>
      </c>
      <c r="T10" s="4">
        <f t="shared" si="3"/>
        <v>-11651464.66</v>
      </c>
      <c r="U10" s="4">
        <v>26155107.874299999</v>
      </c>
      <c r="V10" s="4">
        <v>1211920.9957999999</v>
      </c>
      <c r="W10" s="4">
        <v>2649329.1565</v>
      </c>
      <c r="X10" s="4"/>
      <c r="Y10" s="4">
        <f t="shared" si="4"/>
        <v>2649329.1565</v>
      </c>
      <c r="Z10" s="4">
        <v>77872591.846900001</v>
      </c>
      <c r="AA10" s="5">
        <f t="shared" si="5"/>
        <v>157181428.22510001</v>
      </c>
    </row>
    <row r="11" spans="1:27" ht="24.9" customHeight="1" x14ac:dyDescent="0.25">
      <c r="A11" s="151"/>
      <c r="B11" s="146"/>
      <c r="C11" s="1">
        <v>5</v>
      </c>
      <c r="D11" s="4" t="s">
        <v>79</v>
      </c>
      <c r="E11" s="4">
        <v>53947306.068200007</v>
      </c>
      <c r="F11" s="4">
        <v>0</v>
      </c>
      <c r="G11" s="4">
        <v>23152384.634399999</v>
      </c>
      <c r="H11" s="4">
        <v>1072787.0508999999</v>
      </c>
      <c r="I11" s="4">
        <v>2345174.3325</v>
      </c>
      <c r="J11" s="4">
        <f t="shared" si="0"/>
        <v>1172587.16625</v>
      </c>
      <c r="K11" s="4">
        <f t="shared" si="1"/>
        <v>1172587.16625</v>
      </c>
      <c r="L11" s="4">
        <v>59703687.313199997</v>
      </c>
      <c r="M11" s="5">
        <f t="shared" si="2"/>
        <v>139048752.23295</v>
      </c>
      <c r="N11" s="8"/>
      <c r="O11" s="151"/>
      <c r="P11" s="9">
        <v>30</v>
      </c>
      <c r="Q11" s="155"/>
      <c r="R11" s="4" t="s">
        <v>459</v>
      </c>
      <c r="S11" s="4">
        <v>61420706.118699998</v>
      </c>
      <c r="T11" s="4">
        <f t="shared" si="3"/>
        <v>-11651464.66</v>
      </c>
      <c r="U11" s="4">
        <v>26359718.699900001</v>
      </c>
      <c r="V11" s="4">
        <v>1221401.8267000001</v>
      </c>
      <c r="W11" s="4">
        <v>2670054.7993999999</v>
      </c>
      <c r="X11" s="4"/>
      <c r="Y11" s="4">
        <f t="shared" si="4"/>
        <v>2670054.7993999999</v>
      </c>
      <c r="Z11" s="4">
        <v>76723183.062700003</v>
      </c>
      <c r="AA11" s="5">
        <f t="shared" si="5"/>
        <v>156743599.84740001</v>
      </c>
    </row>
    <row r="12" spans="1:27" ht="24.9" customHeight="1" x14ac:dyDescent="0.25">
      <c r="A12" s="151"/>
      <c r="B12" s="146"/>
      <c r="C12" s="1">
        <v>6</v>
      </c>
      <c r="D12" s="4" t="s">
        <v>80</v>
      </c>
      <c r="E12" s="4">
        <v>55713622.886799999</v>
      </c>
      <c r="F12" s="4">
        <v>0</v>
      </c>
      <c r="G12" s="4">
        <v>23910428.906599998</v>
      </c>
      <c r="H12" s="4">
        <v>1107911.7298999999</v>
      </c>
      <c r="I12" s="4">
        <v>2421958.9057</v>
      </c>
      <c r="J12" s="4">
        <f t="shared" si="0"/>
        <v>1210979.45285</v>
      </c>
      <c r="K12" s="4">
        <f t="shared" si="1"/>
        <v>1210979.45285</v>
      </c>
      <c r="L12" s="4">
        <v>61806283.904899999</v>
      </c>
      <c r="M12" s="5">
        <f t="shared" si="2"/>
        <v>143749226.88104999</v>
      </c>
      <c r="N12" s="8"/>
      <c r="O12" s="151"/>
      <c r="P12" s="9">
        <v>31</v>
      </c>
      <c r="Q12" s="155"/>
      <c r="R12" s="4" t="s">
        <v>60</v>
      </c>
      <c r="S12" s="4">
        <v>106194773.14740001</v>
      </c>
      <c r="T12" s="4">
        <f t="shared" si="3"/>
        <v>-11651464.66</v>
      </c>
      <c r="U12" s="4">
        <v>45575255.063900001</v>
      </c>
      <c r="V12" s="4">
        <v>2111771.3895999999</v>
      </c>
      <c r="W12" s="4">
        <v>4616453.9879999999</v>
      </c>
      <c r="X12" s="4"/>
      <c r="Y12" s="4">
        <f t="shared" si="4"/>
        <v>4616453.9879999999</v>
      </c>
      <c r="Z12" s="4">
        <v>127865529.1679</v>
      </c>
      <c r="AA12" s="5">
        <f t="shared" si="5"/>
        <v>274712318.09680003</v>
      </c>
    </row>
    <row r="13" spans="1:27" ht="24.9" customHeight="1" x14ac:dyDescent="0.25">
      <c r="A13" s="151"/>
      <c r="B13" s="146"/>
      <c r="C13" s="1">
        <v>7</v>
      </c>
      <c r="D13" s="4" t="s">
        <v>81</v>
      </c>
      <c r="E13" s="4">
        <v>54057136.840300001</v>
      </c>
      <c r="F13" s="4">
        <v>0</v>
      </c>
      <c r="G13" s="4">
        <v>23199520.3389</v>
      </c>
      <c r="H13" s="4">
        <v>1074971.1270999999</v>
      </c>
      <c r="I13" s="4">
        <v>2349948.8492000001</v>
      </c>
      <c r="J13" s="4">
        <f t="shared" si="0"/>
        <v>1174974.4246</v>
      </c>
      <c r="K13" s="4">
        <f t="shared" si="1"/>
        <v>1174974.4246</v>
      </c>
      <c r="L13" s="4">
        <v>59272108.0242</v>
      </c>
      <c r="M13" s="5">
        <f t="shared" si="2"/>
        <v>138778710.75510001</v>
      </c>
      <c r="N13" s="8"/>
      <c r="O13" s="151"/>
      <c r="P13" s="9">
        <v>32</v>
      </c>
      <c r="Q13" s="155"/>
      <c r="R13" s="4" t="s">
        <v>460</v>
      </c>
      <c r="S13" s="4">
        <v>53190617.0682</v>
      </c>
      <c r="T13" s="4">
        <f t="shared" si="3"/>
        <v>-11651464.66</v>
      </c>
      <c r="U13" s="4">
        <v>22827638.951000001</v>
      </c>
      <c r="V13" s="4">
        <v>1057739.6606999999</v>
      </c>
      <c r="W13" s="4">
        <v>2312279.8703000001</v>
      </c>
      <c r="X13" s="4"/>
      <c r="Y13" s="4">
        <f t="shared" si="4"/>
        <v>2312279.8703000001</v>
      </c>
      <c r="Z13" s="4">
        <v>67592696.433799997</v>
      </c>
      <c r="AA13" s="5">
        <f t="shared" si="5"/>
        <v>135329507.324</v>
      </c>
    </row>
    <row r="14" spans="1:27" ht="24.9" customHeight="1" x14ac:dyDescent="0.25">
      <c r="A14" s="151"/>
      <c r="B14" s="146"/>
      <c r="C14" s="1">
        <v>8</v>
      </c>
      <c r="D14" s="4" t="s">
        <v>82</v>
      </c>
      <c r="E14" s="4">
        <v>52709079.200800002</v>
      </c>
      <c r="F14" s="4">
        <v>0</v>
      </c>
      <c r="G14" s="4">
        <v>22620978.957400002</v>
      </c>
      <c r="H14" s="4">
        <v>1048163.8797</v>
      </c>
      <c r="I14" s="4">
        <v>2291346.6610999997</v>
      </c>
      <c r="J14" s="4">
        <f t="shared" si="0"/>
        <v>1145673.3305499998</v>
      </c>
      <c r="K14" s="4">
        <f t="shared" si="1"/>
        <v>1145673.3305499998</v>
      </c>
      <c r="L14" s="4">
        <v>56557873.6844</v>
      </c>
      <c r="M14" s="5">
        <f t="shared" si="2"/>
        <v>134081769.05285001</v>
      </c>
      <c r="N14" s="8"/>
      <c r="O14" s="151"/>
      <c r="P14" s="9">
        <v>33</v>
      </c>
      <c r="Q14" s="155"/>
      <c r="R14" s="4" t="s">
        <v>461</v>
      </c>
      <c r="S14" s="4">
        <v>52641213.748899996</v>
      </c>
      <c r="T14" s="4">
        <f t="shared" si="3"/>
        <v>-11651464.66</v>
      </c>
      <c r="U14" s="4">
        <v>22591853.368799999</v>
      </c>
      <c r="V14" s="4">
        <v>1046814.3186999999</v>
      </c>
      <c r="W14" s="4">
        <v>2288396.4432000001</v>
      </c>
      <c r="X14" s="4"/>
      <c r="Y14" s="4">
        <f t="shared" si="4"/>
        <v>2288396.4432000001</v>
      </c>
      <c r="Z14" s="4">
        <v>62163025.583499998</v>
      </c>
      <c r="AA14" s="5">
        <f t="shared" si="5"/>
        <v>129079838.80309999</v>
      </c>
    </row>
    <row r="15" spans="1:27" ht="24.9" customHeight="1" x14ac:dyDescent="0.25">
      <c r="A15" s="151"/>
      <c r="B15" s="146"/>
      <c r="C15" s="1">
        <v>9</v>
      </c>
      <c r="D15" s="4" t="s">
        <v>83</v>
      </c>
      <c r="E15" s="4">
        <v>56865590.399900004</v>
      </c>
      <c r="F15" s="4">
        <v>0</v>
      </c>
      <c r="G15" s="4">
        <v>24404814.9454</v>
      </c>
      <c r="H15" s="4">
        <v>1130819.5619999999</v>
      </c>
      <c r="I15" s="4">
        <v>2472036.7472999999</v>
      </c>
      <c r="J15" s="4">
        <f t="shared" si="0"/>
        <v>1236018.37365</v>
      </c>
      <c r="K15" s="4">
        <f t="shared" si="1"/>
        <v>1236018.37365</v>
      </c>
      <c r="L15" s="4">
        <v>63167942.608599998</v>
      </c>
      <c r="M15" s="5">
        <f t="shared" si="2"/>
        <v>146805185.88955</v>
      </c>
      <c r="N15" s="8"/>
      <c r="O15" s="151"/>
      <c r="P15" s="9">
        <v>34</v>
      </c>
      <c r="Q15" s="155"/>
      <c r="R15" s="4" t="s">
        <v>462</v>
      </c>
      <c r="S15" s="4">
        <v>63012866.098799996</v>
      </c>
      <c r="T15" s="4">
        <f t="shared" si="3"/>
        <v>-11651464.66</v>
      </c>
      <c r="U15" s="4">
        <v>27043020.665100001</v>
      </c>
      <c r="V15" s="4">
        <v>1253063.2520999999</v>
      </c>
      <c r="W15" s="4">
        <v>2739268.5005999999</v>
      </c>
      <c r="X15" s="4"/>
      <c r="Y15" s="4">
        <f t="shared" si="4"/>
        <v>2739268.5005999999</v>
      </c>
      <c r="Z15" s="4">
        <v>78586280.531800002</v>
      </c>
      <c r="AA15" s="5">
        <f t="shared" si="5"/>
        <v>160983034.38839999</v>
      </c>
    </row>
    <row r="16" spans="1:27" ht="24.9" customHeight="1" x14ac:dyDescent="0.25">
      <c r="A16" s="151"/>
      <c r="B16" s="146"/>
      <c r="C16" s="1">
        <v>10</v>
      </c>
      <c r="D16" s="4" t="s">
        <v>84</v>
      </c>
      <c r="E16" s="4">
        <v>57707067.986900002</v>
      </c>
      <c r="F16" s="4">
        <v>0</v>
      </c>
      <c r="G16" s="4">
        <v>24765949.062600002</v>
      </c>
      <c r="H16" s="4">
        <v>1147553.0437</v>
      </c>
      <c r="I16" s="4">
        <v>2508617.1028</v>
      </c>
      <c r="J16" s="4">
        <f t="shared" si="0"/>
        <v>1254308.5514</v>
      </c>
      <c r="K16" s="4">
        <f t="shared" si="1"/>
        <v>1254308.5514</v>
      </c>
      <c r="L16" s="4">
        <v>65506966.108800001</v>
      </c>
      <c r="M16" s="5">
        <f t="shared" si="2"/>
        <v>150381844.7534</v>
      </c>
      <c r="N16" s="8"/>
      <c r="O16" s="151"/>
      <c r="P16" s="9">
        <v>35</v>
      </c>
      <c r="Q16" s="155"/>
      <c r="R16" s="4" t="s">
        <v>463</v>
      </c>
      <c r="S16" s="4">
        <v>51991688.083999999</v>
      </c>
      <c r="T16" s="4">
        <f t="shared" si="3"/>
        <v>-11651464.66</v>
      </c>
      <c r="U16" s="4">
        <v>22313098.614999998</v>
      </c>
      <c r="V16" s="4">
        <v>1033897.9607000001</v>
      </c>
      <c r="W16" s="4">
        <v>2260160.5397000001</v>
      </c>
      <c r="X16" s="4"/>
      <c r="Y16" s="4">
        <f t="shared" si="4"/>
        <v>2260160.5397000001</v>
      </c>
      <c r="Z16" s="4">
        <v>66947264.331</v>
      </c>
      <c r="AA16" s="5">
        <f t="shared" si="5"/>
        <v>132894644.87039998</v>
      </c>
    </row>
    <row r="17" spans="1:27" ht="24.9" customHeight="1" x14ac:dyDescent="0.25">
      <c r="A17" s="151"/>
      <c r="B17" s="146"/>
      <c r="C17" s="1">
        <v>11</v>
      </c>
      <c r="D17" s="4" t="s">
        <v>85</v>
      </c>
      <c r="E17" s="4">
        <v>63107294.750299998</v>
      </c>
      <c r="F17" s="4">
        <v>0</v>
      </c>
      <c r="G17" s="4">
        <v>27083546.293200001</v>
      </c>
      <c r="H17" s="4">
        <v>1254941.0445000001</v>
      </c>
      <c r="I17" s="4">
        <v>2743373.4626000002</v>
      </c>
      <c r="J17" s="4">
        <f t="shared" si="0"/>
        <v>1371686.7313000001</v>
      </c>
      <c r="K17" s="4">
        <f t="shared" si="1"/>
        <v>1371686.7313000001</v>
      </c>
      <c r="L17" s="4">
        <v>74016331.198300004</v>
      </c>
      <c r="M17" s="5">
        <f t="shared" si="2"/>
        <v>166833800.0176</v>
      </c>
      <c r="N17" s="8"/>
      <c r="O17" s="151"/>
      <c r="P17" s="9">
        <v>36</v>
      </c>
      <c r="Q17" s="155"/>
      <c r="R17" s="4" t="s">
        <v>464</v>
      </c>
      <c r="S17" s="4">
        <v>65804985.591100007</v>
      </c>
      <c r="T17" s="4">
        <f t="shared" si="3"/>
        <v>-11651464.66</v>
      </c>
      <c r="U17" s="4">
        <v>28241305.2348</v>
      </c>
      <c r="V17" s="4">
        <v>1308586.8706</v>
      </c>
      <c r="W17" s="4">
        <v>2860646.3308000001</v>
      </c>
      <c r="X17" s="4"/>
      <c r="Y17" s="4">
        <f t="shared" si="4"/>
        <v>2860646.3308000001</v>
      </c>
      <c r="Z17" s="4">
        <v>82048398.634800002</v>
      </c>
      <c r="AA17" s="5">
        <f t="shared" si="5"/>
        <v>168612458.00209999</v>
      </c>
    </row>
    <row r="18" spans="1:27" ht="24.9" customHeight="1" x14ac:dyDescent="0.25">
      <c r="A18" s="151"/>
      <c r="B18" s="146"/>
      <c r="C18" s="1">
        <v>12</v>
      </c>
      <c r="D18" s="4" t="s">
        <v>86</v>
      </c>
      <c r="E18" s="4">
        <v>60761106.354999997</v>
      </c>
      <c r="F18" s="4">
        <v>0</v>
      </c>
      <c r="G18" s="4">
        <v>26076640.478799999</v>
      </c>
      <c r="H18" s="4">
        <v>1208285.1368</v>
      </c>
      <c r="I18" s="4">
        <v>2641380.9591999999</v>
      </c>
      <c r="J18" s="4">
        <f t="shared" si="0"/>
        <v>1320690.4796</v>
      </c>
      <c r="K18" s="4">
        <f t="shared" si="1"/>
        <v>1320690.4796</v>
      </c>
      <c r="L18" s="4">
        <v>70608577.926799998</v>
      </c>
      <c r="M18" s="5">
        <f t="shared" si="2"/>
        <v>159975300.37699997</v>
      </c>
      <c r="N18" s="8"/>
      <c r="O18" s="151"/>
      <c r="P18" s="9">
        <v>37</v>
      </c>
      <c r="Q18" s="155"/>
      <c r="R18" s="4" t="s">
        <v>465</v>
      </c>
      <c r="S18" s="4">
        <v>57787326.685900003</v>
      </c>
      <c r="T18" s="4">
        <f t="shared" si="3"/>
        <v>-11651464.66</v>
      </c>
      <c r="U18" s="4">
        <v>24800393.4197</v>
      </c>
      <c r="V18" s="4">
        <v>1149149.0547</v>
      </c>
      <c r="W18" s="4">
        <v>2512106.0747999996</v>
      </c>
      <c r="X18" s="4"/>
      <c r="Y18" s="4">
        <f t="shared" si="4"/>
        <v>2512106.0747999996</v>
      </c>
      <c r="Z18" s="4">
        <v>75247050.991400003</v>
      </c>
      <c r="AA18" s="5">
        <f t="shared" si="5"/>
        <v>149844561.56650001</v>
      </c>
    </row>
    <row r="19" spans="1:27" ht="24.9" customHeight="1" x14ac:dyDescent="0.25">
      <c r="A19" s="151"/>
      <c r="B19" s="146"/>
      <c r="C19" s="1">
        <v>13</v>
      </c>
      <c r="D19" s="4" t="s">
        <v>87</v>
      </c>
      <c r="E19" s="4">
        <v>46398521.058299996</v>
      </c>
      <c r="F19" s="4">
        <v>0</v>
      </c>
      <c r="G19" s="4">
        <v>19912697.8583</v>
      </c>
      <c r="H19" s="4">
        <v>922673.18229999999</v>
      </c>
      <c r="I19" s="4">
        <v>2017016.7631000001</v>
      </c>
      <c r="J19" s="4">
        <f t="shared" si="0"/>
        <v>1008508.38155</v>
      </c>
      <c r="K19" s="4">
        <f t="shared" si="1"/>
        <v>1008508.38155</v>
      </c>
      <c r="L19" s="4">
        <v>52306998.013599999</v>
      </c>
      <c r="M19" s="5">
        <f t="shared" si="2"/>
        <v>120549398.49405</v>
      </c>
      <c r="N19" s="8"/>
      <c r="O19" s="151"/>
      <c r="P19" s="9">
        <v>38</v>
      </c>
      <c r="Q19" s="155"/>
      <c r="R19" s="4" t="s">
        <v>466</v>
      </c>
      <c r="S19" s="4">
        <v>60090361.560900003</v>
      </c>
      <c r="T19" s="4">
        <f t="shared" si="3"/>
        <v>-11651464.66</v>
      </c>
      <c r="U19" s="4">
        <v>25788779.182300001</v>
      </c>
      <c r="V19" s="4">
        <v>1194946.8186999999</v>
      </c>
      <c r="W19" s="4">
        <v>2612222.6269</v>
      </c>
      <c r="X19" s="4"/>
      <c r="Y19" s="4">
        <f t="shared" si="4"/>
        <v>2612222.6269</v>
      </c>
      <c r="Z19" s="4">
        <v>77734742.9375</v>
      </c>
      <c r="AA19" s="5">
        <f t="shared" si="5"/>
        <v>155769588.46630001</v>
      </c>
    </row>
    <row r="20" spans="1:27" ht="24.9" customHeight="1" x14ac:dyDescent="0.25">
      <c r="A20" s="151"/>
      <c r="B20" s="146"/>
      <c r="C20" s="1">
        <v>14</v>
      </c>
      <c r="D20" s="4" t="s">
        <v>88</v>
      </c>
      <c r="E20" s="4">
        <v>43840264.809</v>
      </c>
      <c r="F20" s="4">
        <v>0</v>
      </c>
      <c r="G20" s="4">
        <v>18814779.593400002</v>
      </c>
      <c r="H20" s="4">
        <v>871800.12899999996</v>
      </c>
      <c r="I20" s="4">
        <v>1905805.3360000001</v>
      </c>
      <c r="J20" s="4">
        <f t="shared" si="0"/>
        <v>952902.66800000006</v>
      </c>
      <c r="K20" s="4">
        <f t="shared" si="1"/>
        <v>952902.66800000006</v>
      </c>
      <c r="L20" s="4">
        <v>49134202.330799997</v>
      </c>
      <c r="M20" s="5">
        <f t="shared" si="2"/>
        <v>113613949.5302</v>
      </c>
      <c r="N20" s="8"/>
      <c r="O20" s="151"/>
      <c r="P20" s="9">
        <v>39</v>
      </c>
      <c r="Q20" s="155"/>
      <c r="R20" s="4" t="s">
        <v>467</v>
      </c>
      <c r="S20" s="4">
        <v>47306348.7522</v>
      </c>
      <c r="T20" s="4">
        <f t="shared" si="3"/>
        <v>-11651464.66</v>
      </c>
      <c r="U20" s="4">
        <v>20302307.228700001</v>
      </c>
      <c r="V20" s="4">
        <v>940726.09120000002</v>
      </c>
      <c r="W20" s="4">
        <v>2056481.4622000002</v>
      </c>
      <c r="X20" s="4"/>
      <c r="Y20" s="4">
        <f t="shared" si="4"/>
        <v>2056481.4622000002</v>
      </c>
      <c r="Z20" s="4">
        <v>61220523.737899996</v>
      </c>
      <c r="AA20" s="5">
        <f t="shared" si="5"/>
        <v>120174922.61219999</v>
      </c>
    </row>
    <row r="21" spans="1:27" ht="24.9" customHeight="1" x14ac:dyDescent="0.25">
      <c r="A21" s="151"/>
      <c r="B21" s="146"/>
      <c r="C21" s="1">
        <v>15</v>
      </c>
      <c r="D21" s="4" t="s">
        <v>89</v>
      </c>
      <c r="E21" s="4">
        <v>45650557.109700002</v>
      </c>
      <c r="F21" s="4">
        <v>0</v>
      </c>
      <c r="G21" s="4">
        <v>19591696.675999999</v>
      </c>
      <c r="H21" s="4">
        <v>907799.29720000003</v>
      </c>
      <c r="I21" s="4">
        <v>1984501.5924999998</v>
      </c>
      <c r="J21" s="4">
        <f t="shared" si="0"/>
        <v>992250.7962499999</v>
      </c>
      <c r="K21" s="4">
        <f t="shared" si="1"/>
        <v>992250.7962499999</v>
      </c>
      <c r="L21" s="4">
        <v>53100029.9661</v>
      </c>
      <c r="M21" s="5">
        <f t="shared" si="2"/>
        <v>120242333.84525001</v>
      </c>
      <c r="N21" s="8"/>
      <c r="O21" s="151"/>
      <c r="P21" s="9">
        <v>40</v>
      </c>
      <c r="Q21" s="155"/>
      <c r="R21" s="4" t="s">
        <v>468</v>
      </c>
      <c r="S21" s="4">
        <v>52156929.488700002</v>
      </c>
      <c r="T21" s="4">
        <f t="shared" si="3"/>
        <v>-11651464.66</v>
      </c>
      <c r="U21" s="4">
        <v>22384014.715</v>
      </c>
      <c r="V21" s="4">
        <v>1037183.9235</v>
      </c>
      <c r="W21" s="4">
        <v>2267343.8439000002</v>
      </c>
      <c r="X21" s="4"/>
      <c r="Y21" s="4">
        <f t="shared" si="4"/>
        <v>2267343.8439000002</v>
      </c>
      <c r="Z21" s="4">
        <v>69227782.189400002</v>
      </c>
      <c r="AA21" s="5">
        <f t="shared" si="5"/>
        <v>135421789.50050002</v>
      </c>
    </row>
    <row r="22" spans="1:27" ht="24.9" customHeight="1" x14ac:dyDescent="0.25">
      <c r="A22" s="151"/>
      <c r="B22" s="146"/>
      <c r="C22" s="1">
        <v>16</v>
      </c>
      <c r="D22" s="4" t="s">
        <v>90</v>
      </c>
      <c r="E22" s="4">
        <v>68050259.417700008</v>
      </c>
      <c r="F22" s="4">
        <v>0</v>
      </c>
      <c r="G22" s="4">
        <v>29204901.881700002</v>
      </c>
      <c r="H22" s="4">
        <v>1353236.0081</v>
      </c>
      <c r="I22" s="4">
        <v>2958251.9191999999</v>
      </c>
      <c r="J22" s="4">
        <f t="shared" si="0"/>
        <v>1479125.9595999999</v>
      </c>
      <c r="K22" s="4">
        <f t="shared" si="1"/>
        <v>1479125.9595999999</v>
      </c>
      <c r="L22" s="4">
        <v>70745892.538100004</v>
      </c>
      <c r="M22" s="5">
        <f t="shared" si="2"/>
        <v>170833415.80520001</v>
      </c>
      <c r="N22" s="8"/>
      <c r="O22" s="151"/>
      <c r="P22" s="9">
        <v>41</v>
      </c>
      <c r="Q22" s="155"/>
      <c r="R22" s="4" t="s">
        <v>469</v>
      </c>
      <c r="S22" s="4">
        <v>64311346.367799997</v>
      </c>
      <c r="T22" s="4">
        <f t="shared" si="3"/>
        <v>-11651464.66</v>
      </c>
      <c r="U22" s="4">
        <v>27600285.092599999</v>
      </c>
      <c r="V22" s="4">
        <v>1278884.6122999999</v>
      </c>
      <c r="W22" s="4">
        <v>2795715.4822</v>
      </c>
      <c r="X22" s="4"/>
      <c r="Y22" s="4">
        <f t="shared" si="4"/>
        <v>2795715.4822</v>
      </c>
      <c r="Z22" s="4">
        <v>79120578.630199999</v>
      </c>
      <c r="AA22" s="5">
        <f t="shared" si="5"/>
        <v>163455345.52509999</v>
      </c>
    </row>
    <row r="23" spans="1:27" ht="24.9" customHeight="1" x14ac:dyDescent="0.25">
      <c r="A23" s="151"/>
      <c r="B23" s="147"/>
      <c r="C23" s="1">
        <v>17</v>
      </c>
      <c r="D23" s="4" t="s">
        <v>91</v>
      </c>
      <c r="E23" s="4">
        <v>58799416.118500002</v>
      </c>
      <c r="F23" s="4">
        <v>0</v>
      </c>
      <c r="G23" s="4">
        <v>25234748.451200001</v>
      </c>
      <c r="H23" s="4">
        <v>1169275.2949000001</v>
      </c>
      <c r="I23" s="4">
        <v>2556103.1958999997</v>
      </c>
      <c r="J23" s="4">
        <f t="shared" si="0"/>
        <v>1278051.5979499999</v>
      </c>
      <c r="K23" s="4">
        <f t="shared" si="1"/>
        <v>1278051.5979499999</v>
      </c>
      <c r="L23" s="4">
        <v>59780759.813900001</v>
      </c>
      <c r="M23" s="5">
        <f t="shared" si="2"/>
        <v>146262251.27645001</v>
      </c>
      <c r="N23" s="8"/>
      <c r="O23" s="151"/>
      <c r="P23" s="9">
        <v>42</v>
      </c>
      <c r="Q23" s="155"/>
      <c r="R23" s="4" t="s">
        <v>470</v>
      </c>
      <c r="S23" s="4">
        <v>75191005.367200002</v>
      </c>
      <c r="T23" s="4">
        <f t="shared" si="3"/>
        <v>-11651464.66</v>
      </c>
      <c r="U23" s="4">
        <v>32269471.901000001</v>
      </c>
      <c r="V23" s="4">
        <v>1495235.6805</v>
      </c>
      <c r="W23" s="4">
        <v>3268671.3884000001</v>
      </c>
      <c r="X23" s="4"/>
      <c r="Y23" s="4">
        <f t="shared" si="4"/>
        <v>3268671.3884000001</v>
      </c>
      <c r="Z23" s="4">
        <v>97542509.189999998</v>
      </c>
      <c r="AA23" s="5">
        <f t="shared" si="5"/>
        <v>198115428.8671</v>
      </c>
    </row>
    <row r="24" spans="1:27" ht="24.9" customHeight="1" x14ac:dyDescent="0.25">
      <c r="A24" s="1"/>
      <c r="B24" s="150" t="s">
        <v>822</v>
      </c>
      <c r="C24" s="148"/>
      <c r="D24" s="11"/>
      <c r="E24" s="11">
        <f>SUM(E7:E23)</f>
        <v>967277821.33790016</v>
      </c>
      <c r="F24" s="11">
        <f t="shared" ref="F24:L24" si="6">SUM(F7:F23)</f>
        <v>0</v>
      </c>
      <c r="G24" s="11">
        <f>SUM(G7:G23)</f>
        <v>415123382.42759997</v>
      </c>
      <c r="H24" s="11">
        <f t="shared" si="6"/>
        <v>19235123.992899999</v>
      </c>
      <c r="I24" s="11">
        <f t="shared" si="6"/>
        <v>42049089.832800008</v>
      </c>
      <c r="J24" s="11">
        <f t="shared" si="6"/>
        <v>21024544.916400004</v>
      </c>
      <c r="K24" s="11">
        <f t="shared" si="6"/>
        <v>21024544.916400004</v>
      </c>
      <c r="L24" s="11">
        <f t="shared" si="6"/>
        <v>1080162814.1215</v>
      </c>
      <c r="M24" s="6">
        <f>E24+F24+G24+H24+K24+L24</f>
        <v>2502823686.7962999</v>
      </c>
      <c r="N24" s="8"/>
      <c r="O24" s="151"/>
      <c r="P24" s="9">
        <v>43</v>
      </c>
      <c r="Q24" s="155"/>
      <c r="R24" s="4" t="s">
        <v>471</v>
      </c>
      <c r="S24" s="4">
        <v>49069798.351400003</v>
      </c>
      <c r="T24" s="4">
        <f t="shared" si="3"/>
        <v>-11651464.66</v>
      </c>
      <c r="U24" s="4">
        <v>21059120.986000001</v>
      </c>
      <c r="V24" s="4">
        <v>975793.75309999997</v>
      </c>
      <c r="W24" s="4">
        <v>2133141.3926999997</v>
      </c>
      <c r="X24" s="4"/>
      <c r="Y24" s="4">
        <f t="shared" si="4"/>
        <v>2133141.3926999997</v>
      </c>
      <c r="Z24" s="4">
        <v>65368413.450199999</v>
      </c>
      <c r="AA24" s="5">
        <f t="shared" si="5"/>
        <v>126954803.27340001</v>
      </c>
    </row>
    <row r="25" spans="1:27" ht="24.9" customHeight="1" x14ac:dyDescent="0.25">
      <c r="A25" s="151">
        <v>2</v>
      </c>
      <c r="B25" s="145" t="s">
        <v>920</v>
      </c>
      <c r="C25" s="1">
        <v>1</v>
      </c>
      <c r="D25" s="4" t="s">
        <v>92</v>
      </c>
      <c r="E25" s="4">
        <v>60300719.886699997</v>
      </c>
      <c r="F25" s="4">
        <v>0</v>
      </c>
      <c r="G25" s="4">
        <v>25879057.9604</v>
      </c>
      <c r="H25" s="4">
        <v>1199129.9689</v>
      </c>
      <c r="I25" s="4">
        <v>2621367.2345000003</v>
      </c>
      <c r="J25" s="4">
        <v>0</v>
      </c>
      <c r="K25" s="4">
        <f t="shared" si="1"/>
        <v>2621367.2345000003</v>
      </c>
      <c r="L25" s="4">
        <v>67145901.389899999</v>
      </c>
      <c r="M25" s="5">
        <f t="shared" si="2"/>
        <v>157146176.4404</v>
      </c>
      <c r="N25" s="8"/>
      <c r="O25" s="151"/>
      <c r="P25" s="9">
        <v>44</v>
      </c>
      <c r="Q25" s="156"/>
      <c r="R25" s="4" t="s">
        <v>472</v>
      </c>
      <c r="S25" s="4">
        <v>57699252.166700006</v>
      </c>
      <c r="T25" s="4">
        <f t="shared" si="3"/>
        <v>-11651464.66</v>
      </c>
      <c r="U25" s="4">
        <v>24762594.7733</v>
      </c>
      <c r="V25" s="4">
        <v>1147397.6196000001</v>
      </c>
      <c r="W25" s="4">
        <v>2508277.3368000002</v>
      </c>
      <c r="X25" s="4"/>
      <c r="Y25" s="4">
        <f t="shared" si="4"/>
        <v>2508277.3368000002</v>
      </c>
      <c r="Z25" s="4">
        <v>72902283.786599994</v>
      </c>
      <c r="AA25" s="5">
        <f t="shared" si="5"/>
        <v>147368341.023</v>
      </c>
    </row>
    <row r="26" spans="1:27" ht="24.9" customHeight="1" x14ac:dyDescent="0.25">
      <c r="A26" s="151"/>
      <c r="B26" s="146"/>
      <c r="C26" s="1">
        <v>2</v>
      </c>
      <c r="D26" s="4" t="s">
        <v>93</v>
      </c>
      <c r="E26" s="4">
        <v>73666216.993799999</v>
      </c>
      <c r="F26" s="4">
        <v>0</v>
      </c>
      <c r="G26" s="4">
        <v>31615083.5825</v>
      </c>
      <c r="H26" s="4">
        <v>1464913.9953999999</v>
      </c>
      <c r="I26" s="4">
        <v>3202386.4372</v>
      </c>
      <c r="J26" s="4">
        <v>0</v>
      </c>
      <c r="K26" s="4">
        <f t="shared" si="1"/>
        <v>3202386.4372</v>
      </c>
      <c r="L26" s="4">
        <v>70757222.236900002</v>
      </c>
      <c r="M26" s="5">
        <f t="shared" si="2"/>
        <v>180705823.24579999</v>
      </c>
      <c r="N26" s="8"/>
      <c r="O26" s="115"/>
      <c r="P26" s="148"/>
      <c r="Q26" s="149"/>
      <c r="R26" s="11"/>
      <c r="S26" s="11">
        <f>S7+S8+S9+S10+S11+S12+S13+S14+S15+S16+S17+S18+S19+S20+S21+S22+S23+S24+S25+1529234809.63</f>
        <v>2663305970.3249002</v>
      </c>
      <c r="T26" s="11">
        <f>T7+T8+T9+T10+T11+T12+T13+T14+T15+T16+T17+T18+T19+T20+T21+T22+T23+T24+T25-291286616.5</f>
        <v>-512664445.03999996</v>
      </c>
      <c r="U26" s="11">
        <f>U7+U8+U9+U10+U11+U12+U13+U14+U15+U16+U17+U18+U19+U20+U21+U22+U23+U24+U25+656296580.67</f>
        <v>1143002101.8306</v>
      </c>
      <c r="V26" s="11">
        <f>V7+V8+V9+V10+V11+V12+V13+V14+V15+V16+V17+V18+V19+V20+V21+V22+V23+V24+V25+30410106.1</f>
        <v>52962054.373300008</v>
      </c>
      <c r="W26" s="11">
        <f>W7+W8+W9+W10+W11+W12+W13+W14+W15+W16+W17+W18+W19+W20+W21+W22+W23+W24+W25+66478244.89</f>
        <v>115778103.794</v>
      </c>
      <c r="X26" s="11">
        <v>0</v>
      </c>
      <c r="Y26" s="11">
        <f>W26-X26</f>
        <v>115778103.794</v>
      </c>
      <c r="Z26" s="11">
        <f>Z7+Z8+Z9+Z10+Z11+Z12+Z13+Z14+Z15+Z16+Z17+Z18+Z19+Z20+Z21+Z22+Z23+Z24+Z25+1937660266.13</f>
        <v>3372713912.7655001</v>
      </c>
      <c r="AA26" s="6">
        <f t="shared" si="5"/>
        <v>6835097698.0483007</v>
      </c>
    </row>
    <row r="27" spans="1:27" ht="24.9" customHeight="1" x14ac:dyDescent="0.25">
      <c r="A27" s="151"/>
      <c r="B27" s="146"/>
      <c r="C27" s="1">
        <v>3</v>
      </c>
      <c r="D27" s="4" t="s">
        <v>94</v>
      </c>
      <c r="E27" s="4">
        <v>62726804.8741</v>
      </c>
      <c r="F27" s="4">
        <v>0</v>
      </c>
      <c r="G27" s="4">
        <v>26920252.727600001</v>
      </c>
      <c r="H27" s="4">
        <v>1247374.6868</v>
      </c>
      <c r="I27" s="4">
        <v>2726832.9686000003</v>
      </c>
      <c r="J27" s="4">
        <v>0</v>
      </c>
      <c r="K27" s="4">
        <f t="shared" si="1"/>
        <v>2726832.9686000003</v>
      </c>
      <c r="L27" s="4">
        <v>64986802.774300002</v>
      </c>
      <c r="M27" s="5">
        <f t="shared" si="2"/>
        <v>158608068.03140002</v>
      </c>
      <c r="N27" s="8"/>
      <c r="O27" s="145">
        <v>20</v>
      </c>
      <c r="P27" s="9">
        <v>1</v>
      </c>
      <c r="Q27" s="145" t="s">
        <v>55</v>
      </c>
      <c r="R27" s="4" t="s">
        <v>473</v>
      </c>
      <c r="S27" s="4">
        <v>58630883.608999997</v>
      </c>
      <c r="T27" s="4">
        <v>0</v>
      </c>
      <c r="U27" s="4">
        <v>25162419.9186</v>
      </c>
      <c r="V27" s="4">
        <v>1165923.8857</v>
      </c>
      <c r="W27" s="4">
        <v>2548776.8224999998</v>
      </c>
      <c r="X27" s="4"/>
      <c r="Y27" s="4">
        <f t="shared" si="4"/>
        <v>2548776.8224999998</v>
      </c>
      <c r="Z27" s="4">
        <v>63986670.881499998</v>
      </c>
      <c r="AA27" s="5">
        <f t="shared" si="5"/>
        <v>151494675.1173</v>
      </c>
    </row>
    <row r="28" spans="1:27" ht="24.9" customHeight="1" x14ac:dyDescent="0.25">
      <c r="A28" s="151"/>
      <c r="B28" s="146"/>
      <c r="C28" s="1">
        <v>4</v>
      </c>
      <c r="D28" s="4" t="s">
        <v>95</v>
      </c>
      <c r="E28" s="4">
        <v>54918221.471499994</v>
      </c>
      <c r="F28" s="4">
        <v>0</v>
      </c>
      <c r="G28" s="4">
        <v>23569069.145599999</v>
      </c>
      <c r="H28" s="4">
        <v>1092094.5112000001</v>
      </c>
      <c r="I28" s="4">
        <v>2387381.5537999999</v>
      </c>
      <c r="J28" s="4">
        <v>0</v>
      </c>
      <c r="K28" s="4">
        <f t="shared" si="1"/>
        <v>2387381.5537999999</v>
      </c>
      <c r="L28" s="4">
        <v>60432980.081699997</v>
      </c>
      <c r="M28" s="5">
        <f t="shared" si="2"/>
        <v>142399746.7638</v>
      </c>
      <c r="N28" s="8"/>
      <c r="O28" s="146"/>
      <c r="P28" s="9">
        <v>2</v>
      </c>
      <c r="Q28" s="146"/>
      <c r="R28" s="4" t="s">
        <v>474</v>
      </c>
      <c r="S28" s="4">
        <v>60415688.222199999</v>
      </c>
      <c r="T28" s="4">
        <v>0</v>
      </c>
      <c r="U28" s="4">
        <v>25928398.535799999</v>
      </c>
      <c r="V28" s="4">
        <v>1201416.2098999999</v>
      </c>
      <c r="W28" s="4">
        <v>2626365.0891</v>
      </c>
      <c r="X28" s="4"/>
      <c r="Y28" s="4">
        <f t="shared" si="4"/>
        <v>2626365.0891</v>
      </c>
      <c r="Z28" s="4">
        <v>68689028.4454</v>
      </c>
      <c r="AA28" s="5">
        <f t="shared" si="5"/>
        <v>158860896.50240001</v>
      </c>
    </row>
    <row r="29" spans="1:27" ht="24.9" customHeight="1" x14ac:dyDescent="0.25">
      <c r="A29" s="151"/>
      <c r="B29" s="146"/>
      <c r="C29" s="1">
        <v>5</v>
      </c>
      <c r="D29" s="4" t="s">
        <v>96</v>
      </c>
      <c r="E29" s="4">
        <v>54343548.125999995</v>
      </c>
      <c r="F29" s="4">
        <v>0</v>
      </c>
      <c r="G29" s="4">
        <v>23322438.511</v>
      </c>
      <c r="H29" s="4">
        <v>1080666.6538</v>
      </c>
      <c r="I29" s="4">
        <v>2362399.5987000004</v>
      </c>
      <c r="J29" s="4">
        <v>0</v>
      </c>
      <c r="K29" s="4">
        <f t="shared" si="1"/>
        <v>2362399.5987000004</v>
      </c>
      <c r="L29" s="4">
        <v>62628143.818999998</v>
      </c>
      <c r="M29" s="5">
        <f t="shared" si="2"/>
        <v>143737196.7085</v>
      </c>
      <c r="N29" s="8"/>
      <c r="O29" s="146"/>
      <c r="P29" s="9">
        <v>3</v>
      </c>
      <c r="Q29" s="146"/>
      <c r="R29" s="4" t="s">
        <v>475</v>
      </c>
      <c r="S29" s="4">
        <v>65726561.159599997</v>
      </c>
      <c r="T29" s="4">
        <v>0</v>
      </c>
      <c r="U29" s="4">
        <v>28207648.084199999</v>
      </c>
      <c r="V29" s="4">
        <v>1307027.3355</v>
      </c>
      <c r="W29" s="4">
        <v>2857237.0974000003</v>
      </c>
      <c r="X29" s="4"/>
      <c r="Y29" s="4">
        <f t="shared" si="4"/>
        <v>2857237.0974000003</v>
      </c>
      <c r="Z29" s="4">
        <v>71948647.569199994</v>
      </c>
      <c r="AA29" s="5">
        <f t="shared" si="5"/>
        <v>170047121.24589998</v>
      </c>
    </row>
    <row r="30" spans="1:27" ht="24.9" customHeight="1" x14ac:dyDescent="0.25">
      <c r="A30" s="151"/>
      <c r="B30" s="146"/>
      <c r="C30" s="1">
        <v>6</v>
      </c>
      <c r="D30" s="4" t="s">
        <v>97</v>
      </c>
      <c r="E30" s="4">
        <v>58101083.899500005</v>
      </c>
      <c r="F30" s="4">
        <v>0</v>
      </c>
      <c r="G30" s="4">
        <v>24935047.552000001</v>
      </c>
      <c r="H30" s="4">
        <v>1155388.3779</v>
      </c>
      <c r="I30" s="4">
        <v>2525745.5948999999</v>
      </c>
      <c r="J30" s="4">
        <v>0</v>
      </c>
      <c r="K30" s="4">
        <f t="shared" si="1"/>
        <v>2525745.5948999999</v>
      </c>
      <c r="L30" s="4">
        <v>66816506.612199999</v>
      </c>
      <c r="M30" s="5">
        <f t="shared" si="2"/>
        <v>153533772.03650001</v>
      </c>
      <c r="N30" s="8"/>
      <c r="O30" s="146"/>
      <c r="P30" s="9">
        <v>4</v>
      </c>
      <c r="Q30" s="146"/>
      <c r="R30" s="4" t="s">
        <v>476</v>
      </c>
      <c r="S30" s="4">
        <v>61625187.7905</v>
      </c>
      <c r="T30" s="4">
        <v>0</v>
      </c>
      <c r="U30" s="4">
        <v>26447475.414000001</v>
      </c>
      <c r="V30" s="4">
        <v>1225468.1148999999</v>
      </c>
      <c r="W30" s="4">
        <v>2678943.9394999999</v>
      </c>
      <c r="X30" s="4"/>
      <c r="Y30" s="4">
        <f t="shared" si="4"/>
        <v>2678943.9394999999</v>
      </c>
      <c r="Z30" s="4">
        <v>70405461.086500004</v>
      </c>
      <c r="AA30" s="5">
        <f t="shared" si="5"/>
        <v>162382536.34540001</v>
      </c>
    </row>
    <row r="31" spans="1:27" ht="24.9" customHeight="1" x14ac:dyDescent="0.25">
      <c r="A31" s="151"/>
      <c r="B31" s="146"/>
      <c r="C31" s="1">
        <v>7</v>
      </c>
      <c r="D31" s="4" t="s">
        <v>98</v>
      </c>
      <c r="E31" s="4">
        <v>63286010.713799998</v>
      </c>
      <c r="F31" s="4">
        <v>0</v>
      </c>
      <c r="G31" s="4">
        <v>27160245.224599998</v>
      </c>
      <c r="H31" s="4">
        <v>1258494.96</v>
      </c>
      <c r="I31" s="4">
        <v>2751142.5268999999</v>
      </c>
      <c r="J31" s="4">
        <v>0</v>
      </c>
      <c r="K31" s="4">
        <f t="shared" si="1"/>
        <v>2751142.5268999999</v>
      </c>
      <c r="L31" s="4">
        <v>65659884.8037</v>
      </c>
      <c r="M31" s="5">
        <f t="shared" si="2"/>
        <v>160115778.22899997</v>
      </c>
      <c r="N31" s="8"/>
      <c r="O31" s="146"/>
      <c r="P31" s="9">
        <v>5</v>
      </c>
      <c r="Q31" s="146"/>
      <c r="R31" s="4" t="s">
        <v>477</v>
      </c>
      <c r="S31" s="4">
        <v>57632996.998400003</v>
      </c>
      <c r="T31" s="4">
        <v>0</v>
      </c>
      <c r="U31" s="4">
        <v>24734160.264699999</v>
      </c>
      <c r="V31" s="4">
        <v>1146080.0804999999</v>
      </c>
      <c r="W31" s="4">
        <v>2505397.1203000001</v>
      </c>
      <c r="X31" s="4"/>
      <c r="Y31" s="4">
        <f t="shared" si="4"/>
        <v>2505397.1203000001</v>
      </c>
      <c r="Z31" s="4">
        <v>64385390.837399997</v>
      </c>
      <c r="AA31" s="5">
        <f t="shared" si="5"/>
        <v>150404025.30129999</v>
      </c>
    </row>
    <row r="32" spans="1:27" ht="24.9" customHeight="1" x14ac:dyDescent="0.25">
      <c r="A32" s="151"/>
      <c r="B32" s="146"/>
      <c r="C32" s="1">
        <v>8</v>
      </c>
      <c r="D32" s="4" t="s">
        <v>99</v>
      </c>
      <c r="E32" s="4">
        <v>66202446.482299998</v>
      </c>
      <c r="F32" s="4">
        <v>0</v>
      </c>
      <c r="G32" s="4">
        <v>28411882.193999998</v>
      </c>
      <c r="H32" s="4">
        <v>1316490.7109999999</v>
      </c>
      <c r="I32" s="4">
        <v>2877924.5815999997</v>
      </c>
      <c r="J32" s="4">
        <v>0</v>
      </c>
      <c r="K32" s="4">
        <f t="shared" si="1"/>
        <v>2877924.5815999997</v>
      </c>
      <c r="L32" s="4">
        <v>65572660.639200002</v>
      </c>
      <c r="M32" s="5">
        <f t="shared" si="2"/>
        <v>164381404.6081</v>
      </c>
      <c r="N32" s="8"/>
      <c r="O32" s="146"/>
      <c r="P32" s="9">
        <v>6</v>
      </c>
      <c r="Q32" s="146"/>
      <c r="R32" s="4" t="s">
        <v>478</v>
      </c>
      <c r="S32" s="4">
        <v>53909024.912100002</v>
      </c>
      <c r="T32" s="4">
        <v>0</v>
      </c>
      <c r="U32" s="4">
        <v>23135955.638799999</v>
      </c>
      <c r="V32" s="4">
        <v>1072025.7982999999</v>
      </c>
      <c r="W32" s="4">
        <v>2343510.1905</v>
      </c>
      <c r="X32" s="4"/>
      <c r="Y32" s="4">
        <f t="shared" si="4"/>
        <v>2343510.1905</v>
      </c>
      <c r="Z32" s="4">
        <v>62416101.621299997</v>
      </c>
      <c r="AA32" s="5">
        <f t="shared" si="5"/>
        <v>142876618.16100001</v>
      </c>
    </row>
    <row r="33" spans="1:27" ht="24.9" customHeight="1" x14ac:dyDescent="0.25">
      <c r="A33" s="151"/>
      <c r="B33" s="146"/>
      <c r="C33" s="1">
        <v>9</v>
      </c>
      <c r="D33" s="4" t="s">
        <v>802</v>
      </c>
      <c r="E33" s="4">
        <v>57559733.332999997</v>
      </c>
      <c r="F33" s="4">
        <v>0</v>
      </c>
      <c r="G33" s="4">
        <v>24702717.9428</v>
      </c>
      <c r="H33" s="4">
        <v>1144623.1716</v>
      </c>
      <c r="I33" s="4">
        <v>2502212.2334000003</v>
      </c>
      <c r="J33" s="4">
        <v>0</v>
      </c>
      <c r="K33" s="4">
        <f t="shared" si="1"/>
        <v>2502212.2334000003</v>
      </c>
      <c r="L33" s="4">
        <v>69549708.534500003</v>
      </c>
      <c r="M33" s="5">
        <f t="shared" si="2"/>
        <v>155458995.21529999</v>
      </c>
      <c r="N33" s="8"/>
      <c r="O33" s="146"/>
      <c r="P33" s="9">
        <v>7</v>
      </c>
      <c r="Q33" s="146"/>
      <c r="R33" s="4" t="s">
        <v>479</v>
      </c>
      <c r="S33" s="4">
        <v>54085443.943899997</v>
      </c>
      <c r="T33" s="4">
        <v>0</v>
      </c>
      <c r="U33" s="4">
        <v>23211668.8037</v>
      </c>
      <c r="V33" s="4">
        <v>1075534.0374</v>
      </c>
      <c r="W33" s="4">
        <v>2351179.4035</v>
      </c>
      <c r="X33" s="4"/>
      <c r="Y33" s="4">
        <f t="shared" si="4"/>
        <v>2351179.4035</v>
      </c>
      <c r="Z33" s="4">
        <v>59220731.843900003</v>
      </c>
      <c r="AA33" s="5">
        <f t="shared" si="5"/>
        <v>139944558.03240001</v>
      </c>
    </row>
    <row r="34" spans="1:27" ht="24.9" customHeight="1" x14ac:dyDescent="0.25">
      <c r="A34" s="151"/>
      <c r="B34" s="146"/>
      <c r="C34" s="1">
        <v>10</v>
      </c>
      <c r="D34" s="4" t="s">
        <v>100</v>
      </c>
      <c r="E34" s="4">
        <v>51537171.570299998</v>
      </c>
      <c r="F34" s="4">
        <v>0</v>
      </c>
      <c r="G34" s="4">
        <v>22118035.2852</v>
      </c>
      <c r="H34" s="4">
        <v>1024859.5217</v>
      </c>
      <c r="I34" s="4">
        <v>2240401.9913999997</v>
      </c>
      <c r="J34" s="4">
        <v>0</v>
      </c>
      <c r="K34" s="4">
        <f t="shared" si="1"/>
        <v>2240401.9913999997</v>
      </c>
      <c r="L34" s="4">
        <v>58136566.854800001</v>
      </c>
      <c r="M34" s="5">
        <f t="shared" si="2"/>
        <v>135057035.2234</v>
      </c>
      <c r="N34" s="8"/>
      <c r="O34" s="146"/>
      <c r="P34" s="9">
        <v>8</v>
      </c>
      <c r="Q34" s="146"/>
      <c r="R34" s="4" t="s">
        <v>480</v>
      </c>
      <c r="S34" s="4">
        <v>57909277.1602</v>
      </c>
      <c r="T34" s="4">
        <v>0</v>
      </c>
      <c r="U34" s="4">
        <v>24852730.496199999</v>
      </c>
      <c r="V34" s="4">
        <v>1151574.1414000001</v>
      </c>
      <c r="W34" s="4">
        <v>2517407.4539000001</v>
      </c>
      <c r="X34" s="4"/>
      <c r="Y34" s="4">
        <f t="shared" si="4"/>
        <v>2517407.4539000001</v>
      </c>
      <c r="Z34" s="4">
        <v>63501528.2082</v>
      </c>
      <c r="AA34" s="5">
        <f t="shared" si="5"/>
        <v>149932517.45989999</v>
      </c>
    </row>
    <row r="35" spans="1:27" ht="24.9" customHeight="1" x14ac:dyDescent="0.25">
      <c r="A35" s="151"/>
      <c r="B35" s="146"/>
      <c r="C35" s="1">
        <v>11</v>
      </c>
      <c r="D35" s="4" t="s">
        <v>101</v>
      </c>
      <c r="E35" s="4">
        <v>52373289.994999997</v>
      </c>
      <c r="F35" s="4">
        <v>0</v>
      </c>
      <c r="G35" s="4">
        <v>22476869.428800002</v>
      </c>
      <c r="H35" s="4">
        <v>1041486.432</v>
      </c>
      <c r="I35" s="4">
        <v>2276749.3758</v>
      </c>
      <c r="J35" s="4">
        <v>0</v>
      </c>
      <c r="K35" s="4">
        <f t="shared" si="1"/>
        <v>2276749.3758</v>
      </c>
      <c r="L35" s="4">
        <v>61078412.184600003</v>
      </c>
      <c r="M35" s="5">
        <f t="shared" si="2"/>
        <v>139246807.41619998</v>
      </c>
      <c r="N35" s="8"/>
      <c r="O35" s="146"/>
      <c r="P35" s="9">
        <v>9</v>
      </c>
      <c r="Q35" s="146"/>
      <c r="R35" s="4" t="s">
        <v>481</v>
      </c>
      <c r="S35" s="4">
        <v>54316148.693300001</v>
      </c>
      <c r="T35" s="4">
        <v>0</v>
      </c>
      <c r="U35" s="4">
        <v>23310679.588300001</v>
      </c>
      <c r="V35" s="4">
        <v>1080121.7932</v>
      </c>
      <c r="W35" s="4">
        <v>2361208.5022</v>
      </c>
      <c r="X35" s="4"/>
      <c r="Y35" s="4">
        <f t="shared" si="4"/>
        <v>2361208.5022</v>
      </c>
      <c r="Z35" s="4">
        <v>60825229.033299997</v>
      </c>
      <c r="AA35" s="5">
        <f t="shared" si="5"/>
        <v>141893387.6103</v>
      </c>
    </row>
    <row r="36" spans="1:27" ht="24.9" customHeight="1" x14ac:dyDescent="0.25">
      <c r="A36" s="151"/>
      <c r="B36" s="146"/>
      <c r="C36" s="1">
        <v>12</v>
      </c>
      <c r="D36" s="4" t="s">
        <v>102</v>
      </c>
      <c r="E36" s="4">
        <v>51276822.515700005</v>
      </c>
      <c r="F36" s="4">
        <v>0</v>
      </c>
      <c r="G36" s="4">
        <v>22006302.153700002</v>
      </c>
      <c r="H36" s="4">
        <v>1019682.2643</v>
      </c>
      <c r="I36" s="4">
        <v>2229084.2080000001</v>
      </c>
      <c r="J36" s="4">
        <v>0</v>
      </c>
      <c r="K36" s="4">
        <f t="shared" si="1"/>
        <v>2229084.2080000001</v>
      </c>
      <c r="L36" s="4">
        <v>57924450.509800002</v>
      </c>
      <c r="M36" s="5">
        <f t="shared" si="2"/>
        <v>134456341.65150002</v>
      </c>
      <c r="N36" s="8"/>
      <c r="O36" s="146"/>
      <c r="P36" s="9">
        <v>10</v>
      </c>
      <c r="Q36" s="146"/>
      <c r="R36" s="4" t="s">
        <v>482</v>
      </c>
      <c r="S36" s="4">
        <v>65488630.115900002</v>
      </c>
      <c r="T36" s="4">
        <v>0</v>
      </c>
      <c r="U36" s="4">
        <v>28105536.015099999</v>
      </c>
      <c r="V36" s="4">
        <v>1302295.8788000001</v>
      </c>
      <c r="W36" s="4">
        <v>2846893.8604000001</v>
      </c>
      <c r="X36" s="4"/>
      <c r="Y36" s="4">
        <f t="shared" si="4"/>
        <v>2846893.8604000001</v>
      </c>
      <c r="Z36" s="4">
        <v>73383638.686900005</v>
      </c>
      <c r="AA36" s="5">
        <f t="shared" si="5"/>
        <v>171126994.5571</v>
      </c>
    </row>
    <row r="37" spans="1:27" ht="24.9" customHeight="1" x14ac:dyDescent="0.25">
      <c r="A37" s="151"/>
      <c r="B37" s="146"/>
      <c r="C37" s="1">
        <v>13</v>
      </c>
      <c r="D37" s="4" t="s">
        <v>103</v>
      </c>
      <c r="E37" s="4">
        <v>59456578.096500002</v>
      </c>
      <c r="F37" s="4">
        <v>0</v>
      </c>
      <c r="G37" s="4">
        <v>25516780.455899999</v>
      </c>
      <c r="H37" s="4">
        <v>1182343.5074</v>
      </c>
      <c r="I37" s="4">
        <v>2584671.0617999998</v>
      </c>
      <c r="J37" s="4">
        <v>0</v>
      </c>
      <c r="K37" s="4">
        <f t="shared" si="1"/>
        <v>2584671.0617999998</v>
      </c>
      <c r="L37" s="4">
        <v>63523093.1338</v>
      </c>
      <c r="M37" s="5">
        <f t="shared" si="2"/>
        <v>152263466.2554</v>
      </c>
      <c r="N37" s="8"/>
      <c r="O37" s="146"/>
      <c r="P37" s="9">
        <v>11</v>
      </c>
      <c r="Q37" s="146"/>
      <c r="R37" s="4" t="s">
        <v>483</v>
      </c>
      <c r="S37" s="4">
        <v>54048886.728299998</v>
      </c>
      <c r="T37" s="4">
        <v>0</v>
      </c>
      <c r="U37" s="4">
        <v>23195979.665899999</v>
      </c>
      <c r="V37" s="4">
        <v>1074807.0667999999</v>
      </c>
      <c r="W37" s="4">
        <v>2349590.2037999998</v>
      </c>
      <c r="X37" s="4"/>
      <c r="Y37" s="4">
        <f t="shared" si="4"/>
        <v>2349590.2037999998</v>
      </c>
      <c r="Z37" s="4">
        <v>60066525.733599998</v>
      </c>
      <c r="AA37" s="5">
        <f t="shared" si="5"/>
        <v>140735789.39839998</v>
      </c>
    </row>
    <row r="38" spans="1:27" ht="24.9" customHeight="1" x14ac:dyDescent="0.25">
      <c r="A38" s="151"/>
      <c r="B38" s="146"/>
      <c r="C38" s="1">
        <v>14</v>
      </c>
      <c r="D38" s="4" t="s">
        <v>104</v>
      </c>
      <c r="E38" s="4">
        <v>57639631.251699999</v>
      </c>
      <c r="F38" s="4">
        <v>0</v>
      </c>
      <c r="G38" s="4">
        <v>24737007.464899998</v>
      </c>
      <c r="H38" s="4">
        <v>1146212.0082</v>
      </c>
      <c r="I38" s="4">
        <v>2505685.5216000001</v>
      </c>
      <c r="J38" s="4">
        <v>0</v>
      </c>
      <c r="K38" s="4">
        <f t="shared" si="1"/>
        <v>2505685.5216000001</v>
      </c>
      <c r="L38" s="4">
        <v>63813350.5757</v>
      </c>
      <c r="M38" s="5">
        <f t="shared" si="2"/>
        <v>149841886.82209998</v>
      </c>
      <c r="N38" s="8"/>
      <c r="O38" s="146"/>
      <c r="P38" s="9">
        <v>12</v>
      </c>
      <c r="Q38" s="146"/>
      <c r="R38" s="4" t="s">
        <v>484</v>
      </c>
      <c r="S38" s="4">
        <v>60030581.600500003</v>
      </c>
      <c r="T38" s="4">
        <v>0</v>
      </c>
      <c r="U38" s="4">
        <v>25763123.616999999</v>
      </c>
      <c r="V38" s="4">
        <v>1193758.0445000001</v>
      </c>
      <c r="W38" s="4">
        <v>2609623.8977999999</v>
      </c>
      <c r="X38" s="4"/>
      <c r="Y38" s="4">
        <f t="shared" si="4"/>
        <v>2609623.8977999999</v>
      </c>
      <c r="Z38" s="4">
        <v>66698233.730800003</v>
      </c>
      <c r="AA38" s="5">
        <f t="shared" si="5"/>
        <v>156295320.8906</v>
      </c>
    </row>
    <row r="39" spans="1:27" ht="24.9" customHeight="1" x14ac:dyDescent="0.25">
      <c r="A39" s="151"/>
      <c r="B39" s="146"/>
      <c r="C39" s="1">
        <v>15</v>
      </c>
      <c r="D39" s="4" t="s">
        <v>105</v>
      </c>
      <c r="E39" s="4">
        <v>55002076.835199997</v>
      </c>
      <c r="F39" s="4">
        <v>0</v>
      </c>
      <c r="G39" s="4">
        <v>23605057.071199998</v>
      </c>
      <c r="H39" s="4">
        <v>1093762.0449000001</v>
      </c>
      <c r="I39" s="4">
        <v>2391026.8785000001</v>
      </c>
      <c r="J39" s="4">
        <v>0</v>
      </c>
      <c r="K39" s="4">
        <f t="shared" si="1"/>
        <v>2391026.8785000001</v>
      </c>
      <c r="L39" s="4">
        <v>63248330.3367</v>
      </c>
      <c r="M39" s="5">
        <f t="shared" si="2"/>
        <v>145340253.1665</v>
      </c>
      <c r="N39" s="8"/>
      <c r="O39" s="146"/>
      <c r="P39" s="9">
        <v>13</v>
      </c>
      <c r="Q39" s="146"/>
      <c r="R39" s="4" t="s">
        <v>485</v>
      </c>
      <c r="S39" s="4">
        <v>65419724.815799996</v>
      </c>
      <c r="T39" s="4">
        <v>0</v>
      </c>
      <c r="U39" s="4">
        <v>28075964.158300001</v>
      </c>
      <c r="V39" s="4">
        <v>1300925.6396000001</v>
      </c>
      <c r="W39" s="4">
        <v>2843898.4383999999</v>
      </c>
      <c r="X39" s="4"/>
      <c r="Y39" s="4">
        <f t="shared" si="4"/>
        <v>2843898.4383999999</v>
      </c>
      <c r="Z39" s="4">
        <v>70219792.497299999</v>
      </c>
      <c r="AA39" s="5">
        <f t="shared" si="5"/>
        <v>167860305.54939997</v>
      </c>
    </row>
    <row r="40" spans="1:27" ht="24.9" customHeight="1" x14ac:dyDescent="0.25">
      <c r="A40" s="151"/>
      <c r="B40" s="146"/>
      <c r="C40" s="1">
        <v>16</v>
      </c>
      <c r="D40" s="4" t="s">
        <v>106</v>
      </c>
      <c r="E40" s="4">
        <v>51241308.569299996</v>
      </c>
      <c r="F40" s="4">
        <v>0</v>
      </c>
      <c r="G40" s="4">
        <v>21991060.7522</v>
      </c>
      <c r="H40" s="4">
        <v>1018976.0399</v>
      </c>
      <c r="I40" s="4">
        <v>2227540.3609000002</v>
      </c>
      <c r="J40" s="4">
        <v>0</v>
      </c>
      <c r="K40" s="4">
        <f t="shared" si="1"/>
        <v>2227540.3609000002</v>
      </c>
      <c r="L40" s="4">
        <v>60291658.234700002</v>
      </c>
      <c r="M40" s="5">
        <f t="shared" si="2"/>
        <v>136770543.95700002</v>
      </c>
      <c r="N40" s="8"/>
      <c r="O40" s="146"/>
      <c r="P40" s="9">
        <v>14</v>
      </c>
      <c r="Q40" s="146"/>
      <c r="R40" s="4" t="s">
        <v>486</v>
      </c>
      <c r="S40" s="4">
        <v>65266760.004000008</v>
      </c>
      <c r="T40" s="4">
        <v>0</v>
      </c>
      <c r="U40" s="4">
        <v>28010316.762400001</v>
      </c>
      <c r="V40" s="4">
        <v>1297883.8071000001</v>
      </c>
      <c r="W40" s="4">
        <v>2837248.8172000004</v>
      </c>
      <c r="X40" s="4"/>
      <c r="Y40" s="4">
        <f t="shared" si="4"/>
        <v>2837248.8172000004</v>
      </c>
      <c r="Z40" s="4">
        <v>74165049.6558</v>
      </c>
      <c r="AA40" s="5">
        <f t="shared" si="5"/>
        <v>171577259.04650003</v>
      </c>
    </row>
    <row r="41" spans="1:27" ht="24.9" customHeight="1" x14ac:dyDescent="0.25">
      <c r="A41" s="151"/>
      <c r="B41" s="146"/>
      <c r="C41" s="1">
        <v>17</v>
      </c>
      <c r="D41" s="4" t="s">
        <v>107</v>
      </c>
      <c r="E41" s="4">
        <v>48697537.035999998</v>
      </c>
      <c r="F41" s="4">
        <v>0</v>
      </c>
      <c r="G41" s="4">
        <v>20899358.844300002</v>
      </c>
      <c r="H41" s="4">
        <v>968391.02729999996</v>
      </c>
      <c r="I41" s="4">
        <v>2116958.6072</v>
      </c>
      <c r="J41" s="4">
        <v>0</v>
      </c>
      <c r="K41" s="4">
        <f t="shared" si="1"/>
        <v>2116958.6072</v>
      </c>
      <c r="L41" s="4">
        <v>55187241.3517</v>
      </c>
      <c r="M41" s="5">
        <f t="shared" si="2"/>
        <v>127869486.86649999</v>
      </c>
      <c r="N41" s="8"/>
      <c r="O41" s="146"/>
      <c r="P41" s="9">
        <v>15</v>
      </c>
      <c r="Q41" s="146"/>
      <c r="R41" s="4" t="s">
        <v>487</v>
      </c>
      <c r="S41" s="4">
        <v>56994550.105999999</v>
      </c>
      <c r="T41" s="4">
        <v>0</v>
      </c>
      <c r="U41" s="4">
        <v>24460160.1505</v>
      </c>
      <c r="V41" s="4">
        <v>1133384.0330000001</v>
      </c>
      <c r="W41" s="4">
        <v>2477642.8287</v>
      </c>
      <c r="X41" s="4"/>
      <c r="Y41" s="4">
        <f t="shared" si="4"/>
        <v>2477642.8287</v>
      </c>
      <c r="Z41" s="4">
        <v>66709186.841899998</v>
      </c>
      <c r="AA41" s="5">
        <f t="shared" si="5"/>
        <v>151774923.96010002</v>
      </c>
    </row>
    <row r="42" spans="1:27" ht="24.9" customHeight="1" x14ac:dyDescent="0.25">
      <c r="A42" s="151"/>
      <c r="B42" s="146"/>
      <c r="C42" s="1">
        <v>18</v>
      </c>
      <c r="D42" s="4" t="s">
        <v>108</v>
      </c>
      <c r="E42" s="4">
        <v>55166292.541600004</v>
      </c>
      <c r="F42" s="4">
        <v>0</v>
      </c>
      <c r="G42" s="4">
        <v>23675532.9758</v>
      </c>
      <c r="H42" s="4">
        <v>1097027.6107999999</v>
      </c>
      <c r="I42" s="4">
        <v>2398165.5937999999</v>
      </c>
      <c r="J42" s="4">
        <v>0</v>
      </c>
      <c r="K42" s="4">
        <f t="shared" si="1"/>
        <v>2398165.5937999999</v>
      </c>
      <c r="L42" s="4">
        <v>62980780.563900001</v>
      </c>
      <c r="M42" s="5">
        <f t="shared" si="2"/>
        <v>145317799.2859</v>
      </c>
      <c r="N42" s="8"/>
      <c r="O42" s="146"/>
      <c r="P42" s="9">
        <v>16</v>
      </c>
      <c r="Q42" s="146"/>
      <c r="R42" s="4" t="s">
        <v>488</v>
      </c>
      <c r="S42" s="4">
        <v>64208652.508100003</v>
      </c>
      <c r="T42" s="4">
        <v>0</v>
      </c>
      <c r="U42" s="4">
        <v>27556212.312800001</v>
      </c>
      <c r="V42" s="4">
        <v>1276842.4595000001</v>
      </c>
      <c r="W42" s="4">
        <v>2791251.2184000001</v>
      </c>
      <c r="X42" s="4"/>
      <c r="Y42" s="4">
        <f t="shared" si="4"/>
        <v>2791251.2184000001</v>
      </c>
      <c r="Z42" s="4">
        <v>66708518.9692</v>
      </c>
      <c r="AA42" s="5">
        <f t="shared" si="5"/>
        <v>162541477.46799999</v>
      </c>
    </row>
    <row r="43" spans="1:27" ht="24.9" customHeight="1" x14ac:dyDescent="0.25">
      <c r="A43" s="151"/>
      <c r="B43" s="146"/>
      <c r="C43" s="1">
        <v>19</v>
      </c>
      <c r="D43" s="4" t="s">
        <v>109</v>
      </c>
      <c r="E43" s="4">
        <v>69438800.314500004</v>
      </c>
      <c r="F43" s="4">
        <v>0</v>
      </c>
      <c r="G43" s="4">
        <v>29800817.327100001</v>
      </c>
      <c r="H43" s="4">
        <v>1380848.2986999999</v>
      </c>
      <c r="I43" s="4">
        <v>3018613.9782000002</v>
      </c>
      <c r="J43" s="4">
        <v>0</v>
      </c>
      <c r="K43" s="4">
        <f t="shared" si="1"/>
        <v>3018613.9782000002</v>
      </c>
      <c r="L43" s="4">
        <v>68808369.922999993</v>
      </c>
      <c r="M43" s="5">
        <f t="shared" si="2"/>
        <v>172447449.84150001</v>
      </c>
      <c r="N43" s="8"/>
      <c r="O43" s="146"/>
      <c r="P43" s="9">
        <v>17</v>
      </c>
      <c r="Q43" s="146"/>
      <c r="R43" s="4" t="s">
        <v>489</v>
      </c>
      <c r="S43" s="4">
        <v>66281704.405200005</v>
      </c>
      <c r="T43" s="4">
        <v>0</v>
      </c>
      <c r="U43" s="4">
        <v>28445897.0513</v>
      </c>
      <c r="V43" s="4">
        <v>1318066.8207</v>
      </c>
      <c r="W43" s="4">
        <v>2881370.0483000004</v>
      </c>
      <c r="X43" s="4"/>
      <c r="Y43" s="4">
        <f t="shared" si="4"/>
        <v>2881370.0483000004</v>
      </c>
      <c r="Z43" s="4">
        <v>71134644.416299999</v>
      </c>
      <c r="AA43" s="5">
        <f t="shared" si="5"/>
        <v>170061682.74180001</v>
      </c>
    </row>
    <row r="44" spans="1:27" ht="24.9" customHeight="1" x14ac:dyDescent="0.25">
      <c r="A44" s="151"/>
      <c r="B44" s="146"/>
      <c r="C44" s="1">
        <v>20</v>
      </c>
      <c r="D44" s="4" t="s">
        <v>110</v>
      </c>
      <c r="E44" s="4">
        <v>59493835.226499997</v>
      </c>
      <c r="F44" s="4">
        <v>0</v>
      </c>
      <c r="G44" s="4">
        <v>25532769.973700002</v>
      </c>
      <c r="H44" s="4">
        <v>1183084.3964</v>
      </c>
      <c r="I44" s="4">
        <v>2586290.6878999998</v>
      </c>
      <c r="J44" s="4">
        <v>0</v>
      </c>
      <c r="K44" s="4">
        <f t="shared" si="1"/>
        <v>2586290.6878999998</v>
      </c>
      <c r="L44" s="4">
        <v>50020178.0167</v>
      </c>
      <c r="M44" s="5">
        <f t="shared" si="2"/>
        <v>138816158.3012</v>
      </c>
      <c r="N44" s="8"/>
      <c r="O44" s="146"/>
      <c r="P44" s="9">
        <v>18</v>
      </c>
      <c r="Q44" s="146"/>
      <c r="R44" s="4" t="s">
        <v>490</v>
      </c>
      <c r="S44" s="4">
        <v>63449814.221799999</v>
      </c>
      <c r="T44" s="4">
        <v>0</v>
      </c>
      <c r="U44" s="4">
        <v>27230544.227499999</v>
      </c>
      <c r="V44" s="4">
        <v>1261752.3289999999</v>
      </c>
      <c r="W44" s="4">
        <v>2758263.3234000001</v>
      </c>
      <c r="X44" s="4"/>
      <c r="Y44" s="4">
        <f t="shared" si="4"/>
        <v>2758263.3234000001</v>
      </c>
      <c r="Z44" s="4">
        <v>68665786.478200004</v>
      </c>
      <c r="AA44" s="5">
        <f t="shared" si="5"/>
        <v>163366160.5799</v>
      </c>
    </row>
    <row r="45" spans="1:27" ht="24.9" customHeight="1" x14ac:dyDescent="0.25">
      <c r="A45" s="151"/>
      <c r="B45" s="146"/>
      <c r="C45" s="12">
        <v>21</v>
      </c>
      <c r="D45" s="4" t="s">
        <v>803</v>
      </c>
      <c r="E45" s="4">
        <v>57654014.898099996</v>
      </c>
      <c r="F45" s="4">
        <v>0</v>
      </c>
      <c r="G45" s="4">
        <v>24743180.446199998</v>
      </c>
      <c r="H45" s="4">
        <v>1146498.0389</v>
      </c>
      <c r="I45" s="4">
        <v>2506310.8015000001</v>
      </c>
      <c r="J45" s="4">
        <v>0</v>
      </c>
      <c r="K45" s="4">
        <f t="shared" si="1"/>
        <v>2506310.8015000001</v>
      </c>
      <c r="L45" s="4">
        <v>69063497.265000001</v>
      </c>
      <c r="M45" s="5">
        <f t="shared" si="2"/>
        <v>155113501.4497</v>
      </c>
      <c r="N45" s="8"/>
      <c r="O45" s="146"/>
      <c r="P45" s="9">
        <v>19</v>
      </c>
      <c r="Q45" s="146"/>
      <c r="R45" s="4" t="s">
        <v>491</v>
      </c>
      <c r="S45" s="4">
        <v>69579958.376599997</v>
      </c>
      <c r="T45" s="4">
        <v>0</v>
      </c>
      <c r="U45" s="4">
        <v>29861397.6598</v>
      </c>
      <c r="V45" s="4">
        <v>1383655.3441999999</v>
      </c>
      <c r="W45" s="4">
        <v>3024750.3413999998</v>
      </c>
      <c r="X45" s="4"/>
      <c r="Y45" s="4">
        <f t="shared" si="4"/>
        <v>3024750.3413999998</v>
      </c>
      <c r="Z45" s="4">
        <v>76858980.667899996</v>
      </c>
      <c r="AA45" s="5">
        <f t="shared" si="5"/>
        <v>180708742.38989997</v>
      </c>
    </row>
    <row r="46" spans="1:27" ht="24.9" customHeight="1" x14ac:dyDescent="0.25">
      <c r="A46" s="1"/>
      <c r="B46" s="157" t="s">
        <v>823</v>
      </c>
      <c r="C46" s="157"/>
      <c r="D46" s="11"/>
      <c r="E46" s="11">
        <f>SUM(E25:E45)</f>
        <v>1220082144.6310999</v>
      </c>
      <c r="F46" s="11">
        <f t="shared" ref="F46:L46" si="7">SUM(F25:F45)</f>
        <v>0</v>
      </c>
      <c r="G46" s="11">
        <f>SUM(G25:G45)</f>
        <v>523618567.01949996</v>
      </c>
      <c r="H46" s="11">
        <f t="shared" si="7"/>
        <v>24262348.227100004</v>
      </c>
      <c r="I46" s="11">
        <f t="shared" si="7"/>
        <v>53038891.7962</v>
      </c>
      <c r="J46" s="11">
        <f t="shared" si="7"/>
        <v>0</v>
      </c>
      <c r="K46" s="11">
        <f t="shared" si="7"/>
        <v>53038891.7962</v>
      </c>
      <c r="L46" s="11">
        <f t="shared" si="7"/>
        <v>1327625739.8418002</v>
      </c>
      <c r="M46" s="6">
        <f t="shared" si="2"/>
        <v>3148627691.5157003</v>
      </c>
      <c r="N46" s="8"/>
      <c r="O46" s="146"/>
      <c r="P46" s="9">
        <v>20</v>
      </c>
      <c r="Q46" s="146"/>
      <c r="R46" s="4" t="s">
        <v>492</v>
      </c>
      <c r="S46" s="4">
        <v>55408085.850500003</v>
      </c>
      <c r="T46" s="4">
        <v>-1E-4</v>
      </c>
      <c r="U46" s="4">
        <v>23779302.600200001</v>
      </c>
      <c r="V46" s="4">
        <v>1101835.8718000001</v>
      </c>
      <c r="W46" s="4">
        <v>2408676.7297</v>
      </c>
      <c r="X46" s="4"/>
      <c r="Y46" s="4">
        <f t="shared" si="4"/>
        <v>2408676.7297</v>
      </c>
      <c r="Z46" s="4">
        <v>64262235.125799999</v>
      </c>
      <c r="AA46" s="5">
        <f t="shared" si="5"/>
        <v>146960136.17790002</v>
      </c>
    </row>
    <row r="47" spans="1:27" ht="24.9" customHeight="1" x14ac:dyDescent="0.25">
      <c r="A47" s="151">
        <v>3</v>
      </c>
      <c r="B47" s="145" t="s">
        <v>921</v>
      </c>
      <c r="C47" s="13">
        <v>1</v>
      </c>
      <c r="D47" s="4" t="s">
        <v>111</v>
      </c>
      <c r="E47" s="4">
        <v>55361483.853399999</v>
      </c>
      <c r="F47" s="4">
        <v>0</v>
      </c>
      <c r="G47" s="4">
        <v>23759302.577199999</v>
      </c>
      <c r="H47" s="4">
        <v>1100909.1523</v>
      </c>
      <c r="I47" s="4">
        <v>2406650.8675000002</v>
      </c>
      <c r="J47" s="4">
        <f>I47/2</f>
        <v>1203325.4337500001</v>
      </c>
      <c r="K47" s="4">
        <f>I47-J47</f>
        <v>1203325.4337500001</v>
      </c>
      <c r="L47" s="4">
        <v>63106240.888099998</v>
      </c>
      <c r="M47" s="5">
        <f t="shared" si="2"/>
        <v>144531261.90474999</v>
      </c>
      <c r="N47" s="8"/>
      <c r="O47" s="146"/>
      <c r="P47" s="9">
        <v>21</v>
      </c>
      <c r="Q47" s="146"/>
      <c r="R47" s="4" t="s">
        <v>55</v>
      </c>
      <c r="S47" s="4">
        <v>76311577.903400004</v>
      </c>
      <c r="T47" s="4">
        <v>0</v>
      </c>
      <c r="U47" s="4">
        <v>32750384.262699999</v>
      </c>
      <c r="V47" s="4">
        <v>1517519.1973999999</v>
      </c>
      <c r="W47" s="4">
        <v>3317384.4409000003</v>
      </c>
      <c r="X47" s="4"/>
      <c r="Y47" s="4">
        <f t="shared" si="4"/>
        <v>3317384.4409000003</v>
      </c>
      <c r="Z47" s="4">
        <v>86572520.096599996</v>
      </c>
      <c r="AA47" s="5">
        <f t="shared" si="5"/>
        <v>200469385.90099999</v>
      </c>
    </row>
    <row r="48" spans="1:27" ht="24.9" customHeight="1" x14ac:dyDescent="0.25">
      <c r="A48" s="151"/>
      <c r="B48" s="146"/>
      <c r="C48" s="1">
        <v>2</v>
      </c>
      <c r="D48" s="4" t="s">
        <v>112</v>
      </c>
      <c r="E48" s="4">
        <v>43226162.418200001</v>
      </c>
      <c r="F48" s="4">
        <v>0</v>
      </c>
      <c r="G48" s="4">
        <v>18551227.327399999</v>
      </c>
      <c r="H48" s="4">
        <v>859588.19220000005</v>
      </c>
      <c r="I48" s="4">
        <v>1879109.3381000003</v>
      </c>
      <c r="J48" s="4">
        <f t="shared" ref="J48:J77" si="8">I48/2</f>
        <v>939554.66905000014</v>
      </c>
      <c r="K48" s="4">
        <f t="shared" ref="K48:K77" si="9">I48-J48</f>
        <v>939554.66905000014</v>
      </c>
      <c r="L48" s="4">
        <v>52614362.704499997</v>
      </c>
      <c r="M48" s="5">
        <f t="shared" si="2"/>
        <v>116190895.31134999</v>
      </c>
      <c r="N48" s="8"/>
      <c r="O48" s="146"/>
      <c r="P48" s="9">
        <v>22</v>
      </c>
      <c r="Q48" s="146"/>
      <c r="R48" s="4" t="s">
        <v>493</v>
      </c>
      <c r="S48" s="4">
        <v>53696106.239599995</v>
      </c>
      <c r="T48" s="4">
        <v>0</v>
      </c>
      <c r="U48" s="4">
        <v>23044578.045299999</v>
      </c>
      <c r="V48" s="4">
        <v>1067791.7333</v>
      </c>
      <c r="W48" s="4">
        <v>2334254.2805999997</v>
      </c>
      <c r="X48" s="4"/>
      <c r="Y48" s="4">
        <f t="shared" si="4"/>
        <v>2334254.2805999997</v>
      </c>
      <c r="Z48" s="4">
        <v>59740336.744599998</v>
      </c>
      <c r="AA48" s="5">
        <f t="shared" si="5"/>
        <v>139883067.04339999</v>
      </c>
    </row>
    <row r="49" spans="1:27" ht="24.9" customHeight="1" x14ac:dyDescent="0.25">
      <c r="A49" s="151"/>
      <c r="B49" s="146"/>
      <c r="C49" s="1">
        <v>3</v>
      </c>
      <c r="D49" s="4" t="s">
        <v>113</v>
      </c>
      <c r="E49" s="4">
        <v>57070780.2082</v>
      </c>
      <c r="F49" s="4">
        <v>0</v>
      </c>
      <c r="G49" s="4">
        <v>24492875.568100002</v>
      </c>
      <c r="H49" s="4">
        <v>1134899.932</v>
      </c>
      <c r="I49" s="4">
        <v>2480956.6712000002</v>
      </c>
      <c r="J49" s="4">
        <f t="shared" si="8"/>
        <v>1240478.3356000001</v>
      </c>
      <c r="K49" s="4">
        <f t="shared" si="9"/>
        <v>1240478.3356000001</v>
      </c>
      <c r="L49" s="4">
        <v>67576579.502800003</v>
      </c>
      <c r="M49" s="5">
        <f t="shared" si="2"/>
        <v>151515613.5467</v>
      </c>
      <c r="N49" s="8"/>
      <c r="O49" s="146"/>
      <c r="P49" s="9">
        <v>23</v>
      </c>
      <c r="Q49" s="146"/>
      <c r="R49" s="4" t="s">
        <v>494</v>
      </c>
      <c r="S49" s="4">
        <v>50728586.207400002</v>
      </c>
      <c r="T49" s="4">
        <v>0</v>
      </c>
      <c r="U49" s="4">
        <v>21771017.413600001</v>
      </c>
      <c r="V49" s="4">
        <v>1008780.1293</v>
      </c>
      <c r="W49" s="4">
        <v>2205251.5124999997</v>
      </c>
      <c r="X49" s="4"/>
      <c r="Y49" s="4">
        <f t="shared" si="4"/>
        <v>2205251.5124999997</v>
      </c>
      <c r="Z49" s="4">
        <v>57294052.901100002</v>
      </c>
      <c r="AA49" s="5">
        <f t="shared" si="5"/>
        <v>133007688.16390002</v>
      </c>
    </row>
    <row r="50" spans="1:27" ht="24.9" customHeight="1" x14ac:dyDescent="0.25">
      <c r="A50" s="151"/>
      <c r="B50" s="146"/>
      <c r="C50" s="1">
        <v>4</v>
      </c>
      <c r="D50" s="4" t="s">
        <v>114</v>
      </c>
      <c r="E50" s="4">
        <v>43751235.310699999</v>
      </c>
      <c r="F50" s="4">
        <v>0</v>
      </c>
      <c r="G50" s="4">
        <v>18776571.101799998</v>
      </c>
      <c r="H50" s="4">
        <v>870029.7034</v>
      </c>
      <c r="I50" s="4">
        <v>1901935.0834999999</v>
      </c>
      <c r="J50" s="4">
        <f t="shared" si="8"/>
        <v>950967.54174999997</v>
      </c>
      <c r="K50" s="4">
        <f t="shared" si="9"/>
        <v>950967.54174999997</v>
      </c>
      <c r="L50" s="4">
        <v>54491351.924199998</v>
      </c>
      <c r="M50" s="5">
        <f t="shared" si="2"/>
        <v>118840155.58184999</v>
      </c>
      <c r="N50" s="8"/>
      <c r="O50" s="146"/>
      <c r="P50" s="9">
        <v>24</v>
      </c>
      <c r="Q50" s="146"/>
      <c r="R50" s="4" t="s">
        <v>495</v>
      </c>
      <c r="S50" s="4">
        <v>61710564.756300002</v>
      </c>
      <c r="T50" s="4">
        <v>0</v>
      </c>
      <c r="U50" s="4">
        <v>26484116.360399999</v>
      </c>
      <c r="V50" s="4">
        <v>1227165.9068</v>
      </c>
      <c r="W50" s="4">
        <v>2682655.4107000004</v>
      </c>
      <c r="X50" s="4"/>
      <c r="Y50" s="4">
        <f t="shared" si="4"/>
        <v>2682655.4107000004</v>
      </c>
      <c r="Z50" s="4">
        <v>70906766.2773</v>
      </c>
      <c r="AA50" s="5">
        <f t="shared" si="5"/>
        <v>163011268.71149999</v>
      </c>
    </row>
    <row r="51" spans="1:27" ht="24.9" customHeight="1" x14ac:dyDescent="0.25">
      <c r="A51" s="151"/>
      <c r="B51" s="146"/>
      <c r="C51" s="1">
        <v>5</v>
      </c>
      <c r="D51" s="4" t="s">
        <v>115</v>
      </c>
      <c r="E51" s="4">
        <v>58794476.0744</v>
      </c>
      <c r="F51" s="4">
        <v>0</v>
      </c>
      <c r="G51" s="4">
        <v>25232628.348999999</v>
      </c>
      <c r="H51" s="4">
        <v>1169177.058</v>
      </c>
      <c r="I51" s="4">
        <v>2555888.4443999999</v>
      </c>
      <c r="J51" s="4">
        <f t="shared" si="8"/>
        <v>1277944.2222</v>
      </c>
      <c r="K51" s="4">
        <f t="shared" si="9"/>
        <v>1277944.2222</v>
      </c>
      <c r="L51" s="4">
        <v>70262896.767000005</v>
      </c>
      <c r="M51" s="5">
        <f t="shared" si="2"/>
        <v>156737122.47060001</v>
      </c>
      <c r="N51" s="8"/>
      <c r="O51" s="146"/>
      <c r="P51" s="9">
        <v>25</v>
      </c>
      <c r="Q51" s="146"/>
      <c r="R51" s="4" t="s">
        <v>496</v>
      </c>
      <c r="S51" s="4">
        <v>61409422.318399996</v>
      </c>
      <c r="T51" s="4">
        <v>0</v>
      </c>
      <c r="U51" s="4">
        <v>26354876.0691</v>
      </c>
      <c r="V51" s="4">
        <v>1221177.4389</v>
      </c>
      <c r="W51" s="4">
        <v>2669564.2749000001</v>
      </c>
      <c r="X51" s="4"/>
      <c r="Y51" s="4">
        <f t="shared" si="4"/>
        <v>2669564.2749000001</v>
      </c>
      <c r="Z51" s="4">
        <v>68467962.607199997</v>
      </c>
      <c r="AA51" s="5">
        <f t="shared" si="5"/>
        <v>160123002.70849997</v>
      </c>
    </row>
    <row r="52" spans="1:27" ht="24.9" customHeight="1" x14ac:dyDescent="0.25">
      <c r="A52" s="151"/>
      <c r="B52" s="146"/>
      <c r="C52" s="1">
        <v>6</v>
      </c>
      <c r="D52" s="4" t="s">
        <v>116</v>
      </c>
      <c r="E52" s="4">
        <v>51246008.918399997</v>
      </c>
      <c r="F52" s="4">
        <v>0</v>
      </c>
      <c r="G52" s="4">
        <v>21993077.985300001</v>
      </c>
      <c r="H52" s="4">
        <v>1019069.5103</v>
      </c>
      <c r="I52" s="4">
        <v>2227744.6924999999</v>
      </c>
      <c r="J52" s="4">
        <f t="shared" si="8"/>
        <v>1113872.3462499999</v>
      </c>
      <c r="K52" s="4">
        <f t="shared" si="9"/>
        <v>1113872.3462499999</v>
      </c>
      <c r="L52" s="4">
        <v>58608519.495800003</v>
      </c>
      <c r="M52" s="5">
        <f t="shared" si="2"/>
        <v>133980548.25604999</v>
      </c>
      <c r="N52" s="8"/>
      <c r="O52" s="146"/>
      <c r="P52" s="9">
        <v>26</v>
      </c>
      <c r="Q52" s="146"/>
      <c r="R52" s="4" t="s">
        <v>497</v>
      </c>
      <c r="S52" s="4">
        <v>58251250.202300005</v>
      </c>
      <c r="T52" s="4">
        <v>0</v>
      </c>
      <c r="U52" s="4">
        <v>24999493.9212</v>
      </c>
      <c r="V52" s="4">
        <v>1158374.5597000001</v>
      </c>
      <c r="W52" s="4">
        <v>2532273.5605000001</v>
      </c>
      <c r="X52" s="4"/>
      <c r="Y52" s="4">
        <f t="shared" si="4"/>
        <v>2532273.5605000001</v>
      </c>
      <c r="Z52" s="4">
        <v>67672659.887799993</v>
      </c>
      <c r="AA52" s="5">
        <f t="shared" si="5"/>
        <v>154614052.13150001</v>
      </c>
    </row>
    <row r="53" spans="1:27" ht="24.9" customHeight="1" x14ac:dyDescent="0.25">
      <c r="A53" s="151"/>
      <c r="B53" s="146"/>
      <c r="C53" s="1">
        <v>7</v>
      </c>
      <c r="D53" s="4" t="s">
        <v>117</v>
      </c>
      <c r="E53" s="4">
        <v>58121899.372599997</v>
      </c>
      <c r="F53" s="4">
        <v>0</v>
      </c>
      <c r="G53" s="4">
        <v>24943980.858800001</v>
      </c>
      <c r="H53" s="4">
        <v>1155802.3108999999</v>
      </c>
      <c r="I53" s="4">
        <v>2526650.4763000002</v>
      </c>
      <c r="J53" s="4">
        <f t="shared" si="8"/>
        <v>1263325.2381500001</v>
      </c>
      <c r="K53" s="4">
        <f t="shared" si="9"/>
        <v>1263325.2381500001</v>
      </c>
      <c r="L53" s="4">
        <v>67139390.083800003</v>
      </c>
      <c r="M53" s="5">
        <f t="shared" si="2"/>
        <v>152624397.86425</v>
      </c>
      <c r="N53" s="8"/>
      <c r="O53" s="146"/>
      <c r="P53" s="9">
        <v>27</v>
      </c>
      <c r="Q53" s="146"/>
      <c r="R53" s="4" t="s">
        <v>498</v>
      </c>
      <c r="S53" s="4">
        <v>59474658.870800003</v>
      </c>
      <c r="T53" s="4">
        <v>0</v>
      </c>
      <c r="U53" s="4">
        <v>25524540.121300001</v>
      </c>
      <c r="V53" s="4">
        <v>1182703.0586000001</v>
      </c>
      <c r="W53" s="4">
        <v>2585457.0614999998</v>
      </c>
      <c r="X53" s="4"/>
      <c r="Y53" s="4">
        <f t="shared" si="4"/>
        <v>2585457.0614999998</v>
      </c>
      <c r="Z53" s="4">
        <v>67160802.309499994</v>
      </c>
      <c r="AA53" s="5">
        <f t="shared" si="5"/>
        <v>155928161.4217</v>
      </c>
    </row>
    <row r="54" spans="1:27" ht="24.9" customHeight="1" x14ac:dyDescent="0.25">
      <c r="A54" s="151"/>
      <c r="B54" s="146"/>
      <c r="C54" s="1">
        <v>8</v>
      </c>
      <c r="D54" s="4" t="s">
        <v>118</v>
      </c>
      <c r="E54" s="4">
        <v>46570117.138799995</v>
      </c>
      <c r="F54" s="4">
        <v>0</v>
      </c>
      <c r="G54" s="4">
        <v>19986341.1734</v>
      </c>
      <c r="H54" s="4">
        <v>926085.51309999998</v>
      </c>
      <c r="I54" s="4">
        <v>2024476.3148000001</v>
      </c>
      <c r="J54" s="4">
        <f t="shared" si="8"/>
        <v>1012238.1574</v>
      </c>
      <c r="K54" s="4">
        <f t="shared" si="9"/>
        <v>1012238.1574</v>
      </c>
      <c r="L54" s="4">
        <v>54596207.925999999</v>
      </c>
      <c r="M54" s="5">
        <f t="shared" si="2"/>
        <v>123090989.90869999</v>
      </c>
      <c r="N54" s="8"/>
      <c r="O54" s="146"/>
      <c r="P54" s="9">
        <v>28</v>
      </c>
      <c r="Q54" s="146"/>
      <c r="R54" s="4" t="s">
        <v>499</v>
      </c>
      <c r="S54" s="4">
        <v>50096372.385899998</v>
      </c>
      <c r="T54" s="4">
        <v>0</v>
      </c>
      <c r="U54" s="4">
        <v>21499692.325599998</v>
      </c>
      <c r="V54" s="4">
        <v>996208.03170000005</v>
      </c>
      <c r="W54" s="4">
        <v>2177768.1823</v>
      </c>
      <c r="X54" s="4"/>
      <c r="Y54" s="4">
        <f t="shared" si="4"/>
        <v>2177768.1823</v>
      </c>
      <c r="Z54" s="4">
        <v>59438992.6171</v>
      </c>
      <c r="AA54" s="5">
        <f t="shared" si="5"/>
        <v>134209033.54259999</v>
      </c>
    </row>
    <row r="55" spans="1:27" ht="24.9" customHeight="1" x14ac:dyDescent="0.25">
      <c r="A55" s="151"/>
      <c r="B55" s="146"/>
      <c r="C55" s="1">
        <v>9</v>
      </c>
      <c r="D55" s="4" t="s">
        <v>119</v>
      </c>
      <c r="E55" s="4">
        <v>54046232.300000004</v>
      </c>
      <c r="F55" s="4">
        <v>0</v>
      </c>
      <c r="G55" s="4">
        <v>23194840.473900001</v>
      </c>
      <c r="H55" s="4">
        <v>1074754.2812999999</v>
      </c>
      <c r="I55" s="4">
        <v>2349474.8115999997</v>
      </c>
      <c r="J55" s="4">
        <f t="shared" si="8"/>
        <v>1174737.4057999998</v>
      </c>
      <c r="K55" s="4">
        <f t="shared" si="9"/>
        <v>1174737.4057999998</v>
      </c>
      <c r="L55" s="4">
        <v>62840561.158699997</v>
      </c>
      <c r="M55" s="5">
        <f t="shared" si="2"/>
        <v>142331125.61969998</v>
      </c>
      <c r="N55" s="8"/>
      <c r="O55" s="146"/>
      <c r="P55" s="9">
        <v>29</v>
      </c>
      <c r="Q55" s="146"/>
      <c r="R55" s="4" t="s">
        <v>500</v>
      </c>
      <c r="S55" s="4">
        <v>59943479.031000003</v>
      </c>
      <c r="T55" s="4">
        <v>0</v>
      </c>
      <c r="U55" s="4">
        <v>25725742.098900001</v>
      </c>
      <c r="V55" s="4">
        <v>1192025.9373999999</v>
      </c>
      <c r="W55" s="4">
        <v>2605837.412</v>
      </c>
      <c r="X55" s="4"/>
      <c r="Y55" s="4">
        <f t="shared" si="4"/>
        <v>2605837.412</v>
      </c>
      <c r="Z55" s="4">
        <v>66971126.4846</v>
      </c>
      <c r="AA55" s="5">
        <f t="shared" si="5"/>
        <v>156438210.9639</v>
      </c>
    </row>
    <row r="56" spans="1:27" ht="24.9" customHeight="1" x14ac:dyDescent="0.25">
      <c r="A56" s="151"/>
      <c r="B56" s="146"/>
      <c r="C56" s="1">
        <v>10</v>
      </c>
      <c r="D56" s="4" t="s">
        <v>120</v>
      </c>
      <c r="E56" s="4">
        <v>58799798.679700002</v>
      </c>
      <c r="F56" s="4">
        <v>0</v>
      </c>
      <c r="G56" s="4">
        <v>25234912.633699998</v>
      </c>
      <c r="H56" s="4">
        <v>1169282.9024</v>
      </c>
      <c r="I56" s="4">
        <v>2556119.8265</v>
      </c>
      <c r="J56" s="4">
        <f t="shared" si="8"/>
        <v>1278059.91325</v>
      </c>
      <c r="K56" s="4">
        <f t="shared" si="9"/>
        <v>1278059.91325</v>
      </c>
      <c r="L56" s="4">
        <v>69858433.1065</v>
      </c>
      <c r="M56" s="5">
        <f t="shared" si="2"/>
        <v>156340487.23554999</v>
      </c>
      <c r="N56" s="8"/>
      <c r="O56" s="146"/>
      <c r="P56" s="9">
        <v>30</v>
      </c>
      <c r="Q56" s="146"/>
      <c r="R56" s="4" t="s">
        <v>501</v>
      </c>
      <c r="S56" s="4">
        <v>54072626.032699995</v>
      </c>
      <c r="T56" s="4">
        <v>1E-4</v>
      </c>
      <c r="U56" s="4">
        <v>23206167.7837</v>
      </c>
      <c r="V56" s="4">
        <v>1075279.1425999999</v>
      </c>
      <c r="W56" s="4">
        <v>2350622.1887999997</v>
      </c>
      <c r="X56" s="4"/>
      <c r="Y56" s="4">
        <f t="shared" si="4"/>
        <v>2350622.1887999997</v>
      </c>
      <c r="Z56" s="4">
        <v>64570792.277599998</v>
      </c>
      <c r="AA56" s="5">
        <f t="shared" si="5"/>
        <v>145275487.42549998</v>
      </c>
    </row>
    <row r="57" spans="1:27" ht="24.9" customHeight="1" x14ac:dyDescent="0.25">
      <c r="A57" s="151"/>
      <c r="B57" s="146"/>
      <c r="C57" s="1">
        <v>11</v>
      </c>
      <c r="D57" s="4" t="s">
        <v>121</v>
      </c>
      <c r="E57" s="4">
        <v>45253953.270000003</v>
      </c>
      <c r="F57" s="4">
        <v>0</v>
      </c>
      <c r="G57" s="4">
        <v>19421487.534699999</v>
      </c>
      <c r="H57" s="4">
        <v>899912.49990000005</v>
      </c>
      <c r="I57" s="4">
        <v>1967260.5991000002</v>
      </c>
      <c r="J57" s="4">
        <f t="shared" si="8"/>
        <v>983630.29955000011</v>
      </c>
      <c r="K57" s="4">
        <f t="shared" si="9"/>
        <v>983630.29955000011</v>
      </c>
      <c r="L57" s="4">
        <v>54270152.511399999</v>
      </c>
      <c r="M57" s="5">
        <f t="shared" si="2"/>
        <v>120829136.11555</v>
      </c>
      <c r="N57" s="8"/>
      <c r="O57" s="146"/>
      <c r="P57" s="9">
        <v>31</v>
      </c>
      <c r="Q57" s="146"/>
      <c r="R57" s="4" t="s">
        <v>502</v>
      </c>
      <c r="S57" s="4">
        <v>56023980.6426</v>
      </c>
      <c r="T57" s="4">
        <v>0</v>
      </c>
      <c r="U57" s="4">
        <v>24043624.105</v>
      </c>
      <c r="V57" s="4">
        <v>1114083.452</v>
      </c>
      <c r="W57" s="4">
        <v>2435450.6461</v>
      </c>
      <c r="X57" s="4"/>
      <c r="Y57" s="4">
        <f t="shared" si="4"/>
        <v>2435450.6461</v>
      </c>
      <c r="Z57" s="4">
        <v>62207324.639399998</v>
      </c>
      <c r="AA57" s="5">
        <f t="shared" si="5"/>
        <v>145824463.4851</v>
      </c>
    </row>
    <row r="58" spans="1:27" ht="24.9" customHeight="1" x14ac:dyDescent="0.25">
      <c r="A58" s="151"/>
      <c r="B58" s="146"/>
      <c r="C58" s="1">
        <v>12</v>
      </c>
      <c r="D58" s="4" t="s">
        <v>122</v>
      </c>
      <c r="E58" s="4">
        <v>53527294.875200003</v>
      </c>
      <c r="F58" s="4">
        <v>0</v>
      </c>
      <c r="G58" s="4">
        <v>22972129.8376</v>
      </c>
      <c r="H58" s="4">
        <v>1064434.7789</v>
      </c>
      <c r="I58" s="4">
        <v>2326915.7848</v>
      </c>
      <c r="J58" s="4">
        <f t="shared" si="8"/>
        <v>1163457.8924</v>
      </c>
      <c r="K58" s="4">
        <f t="shared" si="9"/>
        <v>1163457.8924</v>
      </c>
      <c r="L58" s="4">
        <v>62146374.3543</v>
      </c>
      <c r="M58" s="5">
        <f t="shared" si="2"/>
        <v>140873691.73839998</v>
      </c>
      <c r="N58" s="8"/>
      <c r="O58" s="146"/>
      <c r="P58" s="9">
        <v>32</v>
      </c>
      <c r="Q58" s="146"/>
      <c r="R58" s="4" t="s">
        <v>503</v>
      </c>
      <c r="S58" s="4">
        <v>60112581.143100001</v>
      </c>
      <c r="T58" s="4">
        <v>0</v>
      </c>
      <c r="U58" s="4">
        <v>25798315.085999999</v>
      </c>
      <c r="V58" s="4">
        <v>1195388.6736000001</v>
      </c>
      <c r="W58" s="4">
        <v>2613188.5471000001</v>
      </c>
      <c r="X58" s="4"/>
      <c r="Y58" s="4">
        <f t="shared" si="4"/>
        <v>2613188.5471000001</v>
      </c>
      <c r="Z58" s="4">
        <v>68582703.123899996</v>
      </c>
      <c r="AA58" s="5">
        <f t="shared" si="5"/>
        <v>158302176.57370001</v>
      </c>
    </row>
    <row r="59" spans="1:27" ht="24.9" customHeight="1" x14ac:dyDescent="0.25">
      <c r="A59" s="151"/>
      <c r="B59" s="146"/>
      <c r="C59" s="1">
        <v>13</v>
      </c>
      <c r="D59" s="4" t="s">
        <v>123</v>
      </c>
      <c r="E59" s="4">
        <v>53542386.527600005</v>
      </c>
      <c r="F59" s="4">
        <v>0</v>
      </c>
      <c r="G59" s="4">
        <v>22978606.671500001</v>
      </c>
      <c r="H59" s="4">
        <v>1064734.889</v>
      </c>
      <c r="I59" s="4">
        <v>2327571.8426000001</v>
      </c>
      <c r="J59" s="4">
        <f t="shared" si="8"/>
        <v>1163785.9213</v>
      </c>
      <c r="K59" s="4">
        <f t="shared" si="9"/>
        <v>1163785.9213</v>
      </c>
      <c r="L59" s="4">
        <v>62162269.722800002</v>
      </c>
      <c r="M59" s="5">
        <f t="shared" si="2"/>
        <v>140911783.7322</v>
      </c>
      <c r="N59" s="8"/>
      <c r="O59" s="146"/>
      <c r="P59" s="9">
        <v>33</v>
      </c>
      <c r="Q59" s="146"/>
      <c r="R59" s="4" t="s">
        <v>504</v>
      </c>
      <c r="S59" s="4">
        <v>58260414.847599998</v>
      </c>
      <c r="T59" s="4">
        <v>0</v>
      </c>
      <c r="U59" s="4">
        <v>25003427.081300002</v>
      </c>
      <c r="V59" s="4">
        <v>1158556.8063000001</v>
      </c>
      <c r="W59" s="4">
        <v>2532671.9620000003</v>
      </c>
      <c r="X59" s="4"/>
      <c r="Y59" s="4">
        <f t="shared" si="4"/>
        <v>2532671.9620000003</v>
      </c>
      <c r="Z59" s="4">
        <v>62372556.326300003</v>
      </c>
      <c r="AA59" s="5">
        <f t="shared" si="5"/>
        <v>149327627.0235</v>
      </c>
    </row>
    <row r="60" spans="1:27" ht="24.9" customHeight="1" x14ac:dyDescent="0.25">
      <c r="A60" s="151"/>
      <c r="B60" s="146"/>
      <c r="C60" s="1">
        <v>14</v>
      </c>
      <c r="D60" s="4" t="s">
        <v>124</v>
      </c>
      <c r="E60" s="4">
        <v>55221006.695899993</v>
      </c>
      <c r="F60" s="4">
        <v>0</v>
      </c>
      <c r="G60" s="4">
        <v>23699014.4661</v>
      </c>
      <c r="H60" s="4">
        <v>1098115.6472</v>
      </c>
      <c r="I60" s="4">
        <v>2400544.1042999998</v>
      </c>
      <c r="J60" s="4">
        <f t="shared" si="8"/>
        <v>1200272.0521499999</v>
      </c>
      <c r="K60" s="4">
        <f t="shared" si="9"/>
        <v>1200272.0521499999</v>
      </c>
      <c r="L60" s="4">
        <v>63638802.517700002</v>
      </c>
      <c r="M60" s="5">
        <f t="shared" si="2"/>
        <v>144857211.37905002</v>
      </c>
      <c r="N60" s="8"/>
      <c r="O60" s="147"/>
      <c r="P60" s="9">
        <v>34</v>
      </c>
      <c r="Q60" s="147"/>
      <c r="R60" s="4" t="s">
        <v>505</v>
      </c>
      <c r="S60" s="4">
        <v>57099986.685800001</v>
      </c>
      <c r="T60" s="4">
        <v>0</v>
      </c>
      <c r="U60" s="4">
        <v>24505410.0143</v>
      </c>
      <c r="V60" s="4">
        <v>1135480.7271</v>
      </c>
      <c r="W60" s="4">
        <v>2482226.3228000002</v>
      </c>
      <c r="X60" s="4"/>
      <c r="Y60" s="4">
        <f t="shared" si="4"/>
        <v>2482226.3228000002</v>
      </c>
      <c r="Z60" s="4">
        <v>64704233.227700002</v>
      </c>
      <c r="AA60" s="5">
        <f t="shared" si="5"/>
        <v>149927336.9777</v>
      </c>
    </row>
    <row r="61" spans="1:27" ht="24.9" customHeight="1" x14ac:dyDescent="0.25">
      <c r="A61" s="151"/>
      <c r="B61" s="146"/>
      <c r="C61" s="1">
        <v>15</v>
      </c>
      <c r="D61" s="4" t="s">
        <v>125</v>
      </c>
      <c r="E61" s="4">
        <v>50449801.213600002</v>
      </c>
      <c r="F61" s="4">
        <v>0</v>
      </c>
      <c r="G61" s="4">
        <v>21651372.1917</v>
      </c>
      <c r="H61" s="4">
        <v>1003236.2579</v>
      </c>
      <c r="I61" s="4">
        <v>2193132.2899000002</v>
      </c>
      <c r="J61" s="4">
        <f t="shared" si="8"/>
        <v>1096566.1449500001</v>
      </c>
      <c r="K61" s="4">
        <f t="shared" si="9"/>
        <v>1096566.1449500001</v>
      </c>
      <c r="L61" s="4">
        <v>57777418.803800002</v>
      </c>
      <c r="M61" s="5">
        <f t="shared" si="2"/>
        <v>131978394.61195001</v>
      </c>
      <c r="N61" s="8"/>
      <c r="O61" s="1"/>
      <c r="P61" s="148" t="s">
        <v>840</v>
      </c>
      <c r="Q61" s="149"/>
      <c r="R61" s="11"/>
      <c r="S61" s="11">
        <f>S27+S28+S29+S30+S31+S32+S33+S34+S35+S36+S37+S38+S39+S40+S41+S42+S43+S44+S45+S46+S47+S48+S49+S50+S51+S52+S53+S54+S55+S56+S57+S58+S59+S60</f>
        <v>2027620168.4888003</v>
      </c>
      <c r="T61" s="11">
        <f t="shared" ref="T61:Z61" si="10">T27+T28+T29+T30+T31+T32+T33+T34+T35+T36+T37+T38+T39+T40+T41+T42+T43+T44+T45+T46+T47+T48+T49+T50+T51+T52+T53+T54+T55+T56+T57+T58+T59+T60</f>
        <v>0</v>
      </c>
      <c r="U61" s="11">
        <f t="shared" si="10"/>
        <v>870186955.65349984</v>
      </c>
      <c r="V61" s="11">
        <f t="shared" si="10"/>
        <v>40320913.48650001</v>
      </c>
      <c r="W61" s="11">
        <f t="shared" si="10"/>
        <v>88143841.129099965</v>
      </c>
      <c r="X61" s="11">
        <f t="shared" si="10"/>
        <v>0</v>
      </c>
      <c r="Y61" s="11">
        <f t="shared" si="10"/>
        <v>88143841.129099965</v>
      </c>
      <c r="Z61" s="11">
        <f t="shared" si="10"/>
        <v>2270914211.8511</v>
      </c>
      <c r="AA61" s="6">
        <f t="shared" si="5"/>
        <v>5297186090.6089993</v>
      </c>
    </row>
    <row r="62" spans="1:27" ht="24.9" customHeight="1" x14ac:dyDescent="0.25">
      <c r="A62" s="151"/>
      <c r="B62" s="146"/>
      <c r="C62" s="1">
        <v>16</v>
      </c>
      <c r="D62" s="4" t="s">
        <v>126</v>
      </c>
      <c r="E62" s="4">
        <v>51511788.487999998</v>
      </c>
      <c r="F62" s="4">
        <v>0</v>
      </c>
      <c r="G62" s="4">
        <v>22107141.7128</v>
      </c>
      <c r="H62" s="4">
        <v>1024354.7581</v>
      </c>
      <c r="I62" s="4">
        <v>2239298.5487000002</v>
      </c>
      <c r="J62" s="4">
        <f t="shared" si="8"/>
        <v>1119649.2743500001</v>
      </c>
      <c r="K62" s="4">
        <f t="shared" si="9"/>
        <v>1119649.2743500001</v>
      </c>
      <c r="L62" s="4">
        <v>61495732.844999999</v>
      </c>
      <c r="M62" s="5">
        <f t="shared" si="2"/>
        <v>137258667.07824999</v>
      </c>
      <c r="N62" s="8"/>
      <c r="O62" s="145">
        <v>21</v>
      </c>
      <c r="P62" s="9">
        <v>1</v>
      </c>
      <c r="Q62" s="145" t="s">
        <v>56</v>
      </c>
      <c r="R62" s="4" t="s">
        <v>506</v>
      </c>
      <c r="S62" s="4">
        <v>45717894.771700002</v>
      </c>
      <c r="T62" s="4">
        <v>0</v>
      </c>
      <c r="U62" s="4">
        <v>19620595.754900001</v>
      </c>
      <c r="V62" s="4">
        <v>909138.36250000005</v>
      </c>
      <c r="W62" s="4">
        <v>1987428.8666999999</v>
      </c>
      <c r="X62" s="4">
        <f>W62/2</f>
        <v>993714.43334999995</v>
      </c>
      <c r="Y62" s="4">
        <f>W62-X62</f>
        <v>993714.43334999995</v>
      </c>
      <c r="Z62" s="4">
        <v>49847191.713100001</v>
      </c>
      <c r="AA62" s="5">
        <f t="shared" si="5"/>
        <v>117088535.03555</v>
      </c>
    </row>
    <row r="63" spans="1:27" ht="24.9" customHeight="1" x14ac:dyDescent="0.25">
      <c r="A63" s="151"/>
      <c r="B63" s="146"/>
      <c r="C63" s="1">
        <v>17</v>
      </c>
      <c r="D63" s="4" t="s">
        <v>127</v>
      </c>
      <c r="E63" s="4">
        <v>48083192.553299993</v>
      </c>
      <c r="F63" s="4">
        <v>0</v>
      </c>
      <c r="G63" s="4">
        <v>20635702.680599999</v>
      </c>
      <c r="H63" s="4">
        <v>956174.27619999996</v>
      </c>
      <c r="I63" s="4">
        <v>2090252.0852999999</v>
      </c>
      <c r="J63" s="4">
        <f t="shared" si="8"/>
        <v>1045126.04265</v>
      </c>
      <c r="K63" s="4">
        <f t="shared" si="9"/>
        <v>1045126.04265</v>
      </c>
      <c r="L63" s="4">
        <v>58420713.714299999</v>
      </c>
      <c r="M63" s="5">
        <f t="shared" si="2"/>
        <v>129140909.26705</v>
      </c>
      <c r="N63" s="8"/>
      <c r="O63" s="146"/>
      <c r="P63" s="9">
        <v>2</v>
      </c>
      <c r="Q63" s="146"/>
      <c r="R63" s="4" t="s">
        <v>507</v>
      </c>
      <c r="S63" s="4">
        <v>74701229.653099999</v>
      </c>
      <c r="T63" s="4">
        <v>0</v>
      </c>
      <c r="U63" s="4">
        <v>32059276.498399999</v>
      </c>
      <c r="V63" s="4">
        <v>1485496.0830000001</v>
      </c>
      <c r="W63" s="4">
        <v>3247380.0670999996</v>
      </c>
      <c r="X63" s="4">
        <f t="shared" ref="X63:X121" si="11">W63/2</f>
        <v>1623690.0335499998</v>
      </c>
      <c r="Y63" s="4">
        <f t="shared" ref="Y63:Y82" si="12">W63-X63</f>
        <v>1623690.0335499998</v>
      </c>
      <c r="Z63" s="4">
        <v>65616599.363499999</v>
      </c>
      <c r="AA63" s="5">
        <f t="shared" si="5"/>
        <v>175486291.63155001</v>
      </c>
    </row>
    <row r="64" spans="1:27" ht="24.9" customHeight="1" x14ac:dyDescent="0.25">
      <c r="A64" s="151"/>
      <c r="B64" s="146"/>
      <c r="C64" s="1">
        <v>18</v>
      </c>
      <c r="D64" s="4" t="s">
        <v>128</v>
      </c>
      <c r="E64" s="4">
        <v>59738779.5581</v>
      </c>
      <c r="F64" s="4">
        <v>0</v>
      </c>
      <c r="G64" s="4">
        <v>25637891.911800001</v>
      </c>
      <c r="H64" s="4">
        <v>1187955.3182000001</v>
      </c>
      <c r="I64" s="4">
        <v>2596938.8036000002</v>
      </c>
      <c r="J64" s="4">
        <f t="shared" si="8"/>
        <v>1298469.4018000001</v>
      </c>
      <c r="K64" s="4">
        <f t="shared" si="9"/>
        <v>1298469.4018000001</v>
      </c>
      <c r="L64" s="4">
        <v>68308434.323100001</v>
      </c>
      <c r="M64" s="5">
        <f t="shared" si="2"/>
        <v>156171530.51300001</v>
      </c>
      <c r="N64" s="8"/>
      <c r="O64" s="146"/>
      <c r="P64" s="9">
        <v>3</v>
      </c>
      <c r="Q64" s="146"/>
      <c r="R64" s="4" t="s">
        <v>508</v>
      </c>
      <c r="S64" s="4">
        <v>62920229.779799998</v>
      </c>
      <c r="T64" s="4">
        <v>0</v>
      </c>
      <c r="U64" s="4">
        <v>27003264.2465</v>
      </c>
      <c r="V64" s="4">
        <v>1251221.1018999999</v>
      </c>
      <c r="W64" s="4">
        <v>2735241.4539000001</v>
      </c>
      <c r="X64" s="4">
        <f t="shared" si="11"/>
        <v>1367620.72695</v>
      </c>
      <c r="Y64" s="4">
        <f t="shared" si="12"/>
        <v>1367620.72695</v>
      </c>
      <c r="Z64" s="4">
        <v>67146561.968199998</v>
      </c>
      <c r="AA64" s="5">
        <f t="shared" si="5"/>
        <v>159688897.82335001</v>
      </c>
    </row>
    <row r="65" spans="1:27" ht="24.9" customHeight="1" x14ac:dyDescent="0.25">
      <c r="A65" s="151"/>
      <c r="B65" s="146"/>
      <c r="C65" s="1">
        <v>19</v>
      </c>
      <c r="D65" s="4" t="s">
        <v>129</v>
      </c>
      <c r="E65" s="4">
        <v>49847588.5</v>
      </c>
      <c r="F65" s="4">
        <v>0</v>
      </c>
      <c r="G65" s="4">
        <v>21392922.578600001</v>
      </c>
      <c r="H65" s="4">
        <v>991260.75719999999</v>
      </c>
      <c r="I65" s="4">
        <v>2166953.1551000001</v>
      </c>
      <c r="J65" s="4">
        <f t="shared" si="8"/>
        <v>1083476.57755</v>
      </c>
      <c r="K65" s="4">
        <f t="shared" si="9"/>
        <v>1083476.57755</v>
      </c>
      <c r="L65" s="4">
        <v>59035022.9529</v>
      </c>
      <c r="M65" s="5">
        <f t="shared" si="2"/>
        <v>132350271.36625001</v>
      </c>
      <c r="N65" s="8"/>
      <c r="O65" s="146"/>
      <c r="P65" s="9">
        <v>4</v>
      </c>
      <c r="Q65" s="146"/>
      <c r="R65" s="4" t="s">
        <v>509</v>
      </c>
      <c r="S65" s="4">
        <v>51951245.859800003</v>
      </c>
      <c r="T65" s="4">
        <v>0</v>
      </c>
      <c r="U65" s="4">
        <v>22295742.1611</v>
      </c>
      <c r="V65" s="4">
        <v>1033093.7334</v>
      </c>
      <c r="W65" s="4">
        <v>2258402.4526</v>
      </c>
      <c r="X65" s="4">
        <f t="shared" si="11"/>
        <v>1129201.2263</v>
      </c>
      <c r="Y65" s="4">
        <f t="shared" si="12"/>
        <v>1129201.2263</v>
      </c>
      <c r="Z65" s="4">
        <v>56701434.868299998</v>
      </c>
      <c r="AA65" s="5">
        <f t="shared" si="5"/>
        <v>133110717.84890002</v>
      </c>
    </row>
    <row r="66" spans="1:27" ht="24.9" customHeight="1" x14ac:dyDescent="0.25">
      <c r="A66" s="151"/>
      <c r="B66" s="146"/>
      <c r="C66" s="1">
        <v>20</v>
      </c>
      <c r="D66" s="4" t="s">
        <v>130</v>
      </c>
      <c r="E66" s="4">
        <v>52447974.316999994</v>
      </c>
      <c r="F66" s="4">
        <v>0</v>
      </c>
      <c r="G66" s="4">
        <v>22508921.449000001</v>
      </c>
      <c r="H66" s="4">
        <v>1042971.5919</v>
      </c>
      <c r="I66" s="4">
        <v>2279996.0207999996</v>
      </c>
      <c r="J66" s="4">
        <f t="shared" si="8"/>
        <v>1139998.0103999998</v>
      </c>
      <c r="K66" s="4">
        <f t="shared" si="9"/>
        <v>1139998.0103999998</v>
      </c>
      <c r="L66" s="4">
        <v>61655755.125500001</v>
      </c>
      <c r="M66" s="5">
        <f t="shared" si="2"/>
        <v>138795620.49380001</v>
      </c>
      <c r="N66" s="8"/>
      <c r="O66" s="146"/>
      <c r="P66" s="9">
        <v>5</v>
      </c>
      <c r="Q66" s="146"/>
      <c r="R66" s="4" t="s">
        <v>510</v>
      </c>
      <c r="S66" s="4">
        <v>69188932.384300008</v>
      </c>
      <c r="T66" s="4">
        <v>0</v>
      </c>
      <c r="U66" s="4">
        <v>29693582.344599999</v>
      </c>
      <c r="V66" s="4">
        <v>1375879.4671</v>
      </c>
      <c r="W66" s="4">
        <v>3007751.8258000002</v>
      </c>
      <c r="X66" s="4">
        <f t="shared" si="11"/>
        <v>1503875.9129000001</v>
      </c>
      <c r="Y66" s="4">
        <f t="shared" si="12"/>
        <v>1503875.9129000001</v>
      </c>
      <c r="Z66" s="4">
        <v>72801172.318000004</v>
      </c>
      <c r="AA66" s="5">
        <f t="shared" si="5"/>
        <v>174563442.42690003</v>
      </c>
    </row>
    <row r="67" spans="1:27" ht="24.9" customHeight="1" x14ac:dyDescent="0.25">
      <c r="A67" s="151"/>
      <c r="B67" s="146"/>
      <c r="C67" s="1">
        <v>21</v>
      </c>
      <c r="D67" s="4" t="s">
        <v>131</v>
      </c>
      <c r="E67" s="4">
        <v>54553511.038499996</v>
      </c>
      <c r="F67" s="4">
        <v>0</v>
      </c>
      <c r="G67" s="4">
        <v>23412547.590799998</v>
      </c>
      <c r="H67" s="4">
        <v>1084841.9409</v>
      </c>
      <c r="I67" s="4">
        <v>2371527.0170999998</v>
      </c>
      <c r="J67" s="4">
        <f t="shared" si="8"/>
        <v>1185763.5085499999</v>
      </c>
      <c r="K67" s="4">
        <f t="shared" si="9"/>
        <v>1185763.5085499999</v>
      </c>
      <c r="L67" s="4">
        <v>64333924.343699999</v>
      </c>
      <c r="M67" s="5">
        <f t="shared" si="2"/>
        <v>144570588.42245001</v>
      </c>
      <c r="N67" s="8"/>
      <c r="O67" s="146"/>
      <c r="P67" s="9">
        <v>6</v>
      </c>
      <c r="Q67" s="146"/>
      <c r="R67" s="4" t="s">
        <v>511</v>
      </c>
      <c r="S67" s="4">
        <v>84648473.360200003</v>
      </c>
      <c r="T67" s="4">
        <v>0</v>
      </c>
      <c r="U67" s="4">
        <v>36328301.759300001</v>
      </c>
      <c r="V67" s="4">
        <v>1683305.2975999999</v>
      </c>
      <c r="W67" s="4">
        <v>3679802.4125000006</v>
      </c>
      <c r="X67" s="4">
        <f t="shared" si="11"/>
        <v>1839901.2062500003</v>
      </c>
      <c r="Y67" s="4">
        <f t="shared" si="12"/>
        <v>1839901.2062500003</v>
      </c>
      <c r="Z67" s="4">
        <v>76888953.494299993</v>
      </c>
      <c r="AA67" s="5">
        <f t="shared" si="5"/>
        <v>201388935.11765</v>
      </c>
    </row>
    <row r="68" spans="1:27" ht="24.9" customHeight="1" x14ac:dyDescent="0.25">
      <c r="A68" s="151"/>
      <c r="B68" s="146"/>
      <c r="C68" s="1">
        <v>22</v>
      </c>
      <c r="D68" s="4" t="s">
        <v>132</v>
      </c>
      <c r="E68" s="4">
        <v>46890170.574299999</v>
      </c>
      <c r="F68" s="4">
        <v>0</v>
      </c>
      <c r="G68" s="4">
        <v>20123697.4342</v>
      </c>
      <c r="H68" s="4">
        <v>932450.04189999995</v>
      </c>
      <c r="I68" s="4">
        <v>2038389.5414999998</v>
      </c>
      <c r="J68" s="4">
        <f t="shared" si="8"/>
        <v>1019194.7707499999</v>
      </c>
      <c r="K68" s="4">
        <f t="shared" si="9"/>
        <v>1019194.7707499999</v>
      </c>
      <c r="L68" s="4">
        <v>58426724.567900002</v>
      </c>
      <c r="M68" s="5">
        <f t="shared" si="2"/>
        <v>127392237.38904999</v>
      </c>
      <c r="N68" s="8"/>
      <c r="O68" s="146"/>
      <c r="P68" s="9">
        <v>7</v>
      </c>
      <c r="Q68" s="146"/>
      <c r="R68" s="4" t="s">
        <v>512</v>
      </c>
      <c r="S68" s="4">
        <v>57668662.412100002</v>
      </c>
      <c r="T68" s="4">
        <v>0</v>
      </c>
      <c r="U68" s="4">
        <v>24749466.6708</v>
      </c>
      <c r="V68" s="4">
        <v>1146789.3169</v>
      </c>
      <c r="W68" s="4">
        <v>2506947.5520000001</v>
      </c>
      <c r="X68" s="4">
        <f t="shared" si="11"/>
        <v>1253473.7760000001</v>
      </c>
      <c r="Y68" s="4">
        <f t="shared" si="12"/>
        <v>1253473.7760000001</v>
      </c>
      <c r="Z68" s="4">
        <v>57258974.934</v>
      </c>
      <c r="AA68" s="5">
        <f t="shared" si="5"/>
        <v>142077367.10979998</v>
      </c>
    </row>
    <row r="69" spans="1:27" ht="24.9" customHeight="1" x14ac:dyDescent="0.25">
      <c r="A69" s="151"/>
      <c r="B69" s="146"/>
      <c r="C69" s="1">
        <v>23</v>
      </c>
      <c r="D69" s="4" t="s">
        <v>133</v>
      </c>
      <c r="E69" s="4">
        <v>48962459.735700004</v>
      </c>
      <c r="F69" s="4">
        <v>0</v>
      </c>
      <c r="G69" s="4">
        <v>21013054.831799999</v>
      </c>
      <c r="H69" s="4">
        <v>973659.23540000001</v>
      </c>
      <c r="I69" s="4">
        <v>2128475.2141999998</v>
      </c>
      <c r="J69" s="4">
        <f t="shared" si="8"/>
        <v>1064237.6070999999</v>
      </c>
      <c r="K69" s="4">
        <f t="shared" si="9"/>
        <v>1064237.6070999999</v>
      </c>
      <c r="L69" s="4">
        <v>61006850.085000001</v>
      </c>
      <c r="M69" s="5">
        <f t="shared" si="2"/>
        <v>133020261.495</v>
      </c>
      <c r="N69" s="8"/>
      <c r="O69" s="146"/>
      <c r="P69" s="9">
        <v>8</v>
      </c>
      <c r="Q69" s="146"/>
      <c r="R69" s="4" t="s">
        <v>513</v>
      </c>
      <c r="S69" s="4">
        <v>61264578.354800001</v>
      </c>
      <c r="T69" s="4">
        <v>0</v>
      </c>
      <c r="U69" s="4">
        <v>26292713.8704</v>
      </c>
      <c r="V69" s="4">
        <v>1218297.0963000001</v>
      </c>
      <c r="W69" s="4">
        <v>2663267.6795999999</v>
      </c>
      <c r="X69" s="4">
        <f t="shared" si="11"/>
        <v>1331633.8398</v>
      </c>
      <c r="Y69" s="4">
        <f t="shared" si="12"/>
        <v>1331633.8398</v>
      </c>
      <c r="Z69" s="4">
        <v>60306076.989100002</v>
      </c>
      <c r="AA69" s="5">
        <f t="shared" si="5"/>
        <v>150413300.15040001</v>
      </c>
    </row>
    <row r="70" spans="1:27" ht="24.9" customHeight="1" x14ac:dyDescent="0.25">
      <c r="A70" s="151"/>
      <c r="B70" s="146"/>
      <c r="C70" s="1">
        <v>24</v>
      </c>
      <c r="D70" s="4" t="s">
        <v>134</v>
      </c>
      <c r="E70" s="4">
        <v>50151329.234700002</v>
      </c>
      <c r="F70" s="4">
        <v>0</v>
      </c>
      <c r="G70" s="4">
        <v>21523277.9723</v>
      </c>
      <c r="H70" s="4">
        <v>997300.89430000004</v>
      </c>
      <c r="I70" s="4">
        <v>2180157.2430000002</v>
      </c>
      <c r="J70" s="4">
        <f t="shared" si="8"/>
        <v>1090078.6215000001</v>
      </c>
      <c r="K70" s="4">
        <f t="shared" si="9"/>
        <v>1090078.6215000001</v>
      </c>
      <c r="L70" s="4">
        <v>56209921.757600002</v>
      </c>
      <c r="M70" s="5">
        <f t="shared" si="2"/>
        <v>129971908.4804</v>
      </c>
      <c r="N70" s="8"/>
      <c r="O70" s="146"/>
      <c r="P70" s="9">
        <v>9</v>
      </c>
      <c r="Q70" s="146"/>
      <c r="R70" s="4" t="s">
        <v>514</v>
      </c>
      <c r="S70" s="4">
        <v>76109837.60360001</v>
      </c>
      <c r="T70" s="4">
        <v>0</v>
      </c>
      <c r="U70" s="4">
        <v>32663804.054099999</v>
      </c>
      <c r="V70" s="4">
        <v>1513507.4236999999</v>
      </c>
      <c r="W70" s="4">
        <v>3308614.4723999994</v>
      </c>
      <c r="X70" s="4">
        <f t="shared" si="11"/>
        <v>1654307.2361999997</v>
      </c>
      <c r="Y70" s="4">
        <f t="shared" si="12"/>
        <v>1654307.2361999997</v>
      </c>
      <c r="Z70" s="4">
        <v>76459244.248600006</v>
      </c>
      <c r="AA70" s="5">
        <f t="shared" si="5"/>
        <v>188400700.56620002</v>
      </c>
    </row>
    <row r="71" spans="1:27" ht="24.9" customHeight="1" x14ac:dyDescent="0.25">
      <c r="A71" s="151"/>
      <c r="B71" s="146"/>
      <c r="C71" s="1">
        <v>25</v>
      </c>
      <c r="D71" s="4" t="s">
        <v>135</v>
      </c>
      <c r="E71" s="4">
        <v>59089375.669100001</v>
      </c>
      <c r="F71" s="4">
        <v>0</v>
      </c>
      <c r="G71" s="4">
        <v>25359189.420200001</v>
      </c>
      <c r="H71" s="4">
        <v>1175041.3816</v>
      </c>
      <c r="I71" s="4">
        <v>2568708.1942000003</v>
      </c>
      <c r="J71" s="4">
        <f t="shared" si="8"/>
        <v>1284354.0971000001</v>
      </c>
      <c r="K71" s="4">
        <f t="shared" si="9"/>
        <v>1284354.0971000001</v>
      </c>
      <c r="L71" s="4">
        <v>67589536.231700003</v>
      </c>
      <c r="M71" s="5">
        <f t="shared" si="2"/>
        <v>154497496.79970002</v>
      </c>
      <c r="N71" s="8"/>
      <c r="O71" s="146"/>
      <c r="P71" s="9">
        <v>10</v>
      </c>
      <c r="Q71" s="146"/>
      <c r="R71" s="4" t="s">
        <v>515</v>
      </c>
      <c r="S71" s="4">
        <v>52995840.268399999</v>
      </c>
      <c r="T71" s="4">
        <v>0</v>
      </c>
      <c r="U71" s="4">
        <v>22744047.2443</v>
      </c>
      <c r="V71" s="4">
        <v>1053866.362</v>
      </c>
      <c r="W71" s="4">
        <v>2303812.6162999999</v>
      </c>
      <c r="X71" s="4">
        <f t="shared" si="11"/>
        <v>1151906.3081499999</v>
      </c>
      <c r="Y71" s="4">
        <f t="shared" si="12"/>
        <v>1151906.3081499999</v>
      </c>
      <c r="Z71" s="4">
        <v>57225714.877300002</v>
      </c>
      <c r="AA71" s="5">
        <f t="shared" si="5"/>
        <v>135171375.06015</v>
      </c>
    </row>
    <row r="72" spans="1:27" ht="24.9" customHeight="1" x14ac:dyDescent="0.25">
      <c r="A72" s="151"/>
      <c r="B72" s="146"/>
      <c r="C72" s="1">
        <v>26</v>
      </c>
      <c r="D72" s="4" t="s">
        <v>136</v>
      </c>
      <c r="E72" s="4">
        <v>44016072.322400004</v>
      </c>
      <c r="F72" s="4">
        <v>0</v>
      </c>
      <c r="G72" s="4">
        <v>18890230.315000001</v>
      </c>
      <c r="H72" s="4">
        <v>875296.20770000003</v>
      </c>
      <c r="I72" s="4">
        <v>1913447.9653</v>
      </c>
      <c r="J72" s="4">
        <f t="shared" si="8"/>
        <v>956723.98265000002</v>
      </c>
      <c r="K72" s="4">
        <f t="shared" si="9"/>
        <v>956723.98265000002</v>
      </c>
      <c r="L72" s="4">
        <v>51643943.783299997</v>
      </c>
      <c r="M72" s="5">
        <f t="shared" ref="M72:M135" si="13">E72+F72+G72+H72+K72+L72</f>
        <v>116382266.61104999</v>
      </c>
      <c r="N72" s="8"/>
      <c r="O72" s="146"/>
      <c r="P72" s="9">
        <v>11</v>
      </c>
      <c r="Q72" s="146"/>
      <c r="R72" s="4" t="s">
        <v>516</v>
      </c>
      <c r="S72" s="4">
        <v>55977438.4406</v>
      </c>
      <c r="T72" s="4">
        <v>0</v>
      </c>
      <c r="U72" s="4">
        <v>24023649.744199999</v>
      </c>
      <c r="V72" s="4">
        <v>1113157.9217000001</v>
      </c>
      <c r="W72" s="4">
        <v>2433427.3831000002</v>
      </c>
      <c r="X72" s="4">
        <f t="shared" si="11"/>
        <v>1216713.6915500001</v>
      </c>
      <c r="Y72" s="4">
        <f t="shared" si="12"/>
        <v>1216713.6915500001</v>
      </c>
      <c r="Z72" s="4">
        <v>61207170.732000001</v>
      </c>
      <c r="AA72" s="5">
        <f t="shared" ref="AA72:AA135" si="14">S72+T72+U72+V72+Y72+Z72</f>
        <v>143538130.53005001</v>
      </c>
    </row>
    <row r="73" spans="1:27" ht="24.9" customHeight="1" x14ac:dyDescent="0.25">
      <c r="A73" s="151"/>
      <c r="B73" s="146"/>
      <c r="C73" s="1">
        <v>27</v>
      </c>
      <c r="D73" s="4" t="s">
        <v>137</v>
      </c>
      <c r="E73" s="4">
        <v>54008080.190700002</v>
      </c>
      <c r="F73" s="4">
        <v>0</v>
      </c>
      <c r="G73" s="4">
        <v>23178466.8609</v>
      </c>
      <c r="H73" s="4">
        <v>1073995.5948999999</v>
      </c>
      <c r="I73" s="4">
        <v>2347816.2793000001</v>
      </c>
      <c r="J73" s="4">
        <f t="shared" si="8"/>
        <v>1173908.13965</v>
      </c>
      <c r="K73" s="4">
        <f t="shared" si="9"/>
        <v>1173908.13965</v>
      </c>
      <c r="L73" s="4">
        <v>61495732.844999999</v>
      </c>
      <c r="M73" s="5">
        <f t="shared" si="13"/>
        <v>140930183.63115001</v>
      </c>
      <c r="N73" s="8"/>
      <c r="O73" s="146"/>
      <c r="P73" s="9">
        <v>12</v>
      </c>
      <c r="Q73" s="146"/>
      <c r="R73" s="4" t="s">
        <v>517</v>
      </c>
      <c r="S73" s="4">
        <v>61755282.0462</v>
      </c>
      <c r="T73" s="4">
        <v>0</v>
      </c>
      <c r="U73" s="4">
        <v>26503307.529899999</v>
      </c>
      <c r="V73" s="4">
        <v>1228055.1473000001</v>
      </c>
      <c r="W73" s="4">
        <v>2684599.3416999998</v>
      </c>
      <c r="X73" s="4">
        <f t="shared" si="11"/>
        <v>1342299.6708499999</v>
      </c>
      <c r="Y73" s="4">
        <f t="shared" si="12"/>
        <v>1342299.6708499999</v>
      </c>
      <c r="Z73" s="4">
        <v>66861781.081799999</v>
      </c>
      <c r="AA73" s="5">
        <f t="shared" si="14"/>
        <v>157690725.47604999</v>
      </c>
    </row>
    <row r="74" spans="1:27" ht="24.9" customHeight="1" x14ac:dyDescent="0.25">
      <c r="A74" s="151"/>
      <c r="B74" s="146"/>
      <c r="C74" s="1">
        <v>28</v>
      </c>
      <c r="D74" s="4" t="s">
        <v>138</v>
      </c>
      <c r="E74" s="4">
        <v>44031746.983899996</v>
      </c>
      <c r="F74" s="4">
        <v>0</v>
      </c>
      <c r="G74" s="4">
        <v>18896957.357000001</v>
      </c>
      <c r="H74" s="4">
        <v>875607.91139999998</v>
      </c>
      <c r="I74" s="4">
        <v>1914129.3674999999</v>
      </c>
      <c r="J74" s="4">
        <f t="shared" si="8"/>
        <v>957064.68374999997</v>
      </c>
      <c r="K74" s="4">
        <f t="shared" si="9"/>
        <v>957064.68374999997</v>
      </c>
      <c r="L74" s="4">
        <v>53036191.053199999</v>
      </c>
      <c r="M74" s="5">
        <f t="shared" si="13"/>
        <v>117797567.98925</v>
      </c>
      <c r="N74" s="8"/>
      <c r="O74" s="146"/>
      <c r="P74" s="9">
        <v>13</v>
      </c>
      <c r="Q74" s="146"/>
      <c r="R74" s="4" t="s">
        <v>518</v>
      </c>
      <c r="S74" s="4">
        <v>51393883.983399995</v>
      </c>
      <c r="T74" s="4">
        <v>0</v>
      </c>
      <c r="U74" s="4">
        <v>22056541.031599998</v>
      </c>
      <c r="V74" s="4">
        <v>1022010.1289</v>
      </c>
      <c r="W74" s="4">
        <v>2234173.0543</v>
      </c>
      <c r="X74" s="4">
        <f t="shared" si="11"/>
        <v>1117086.52715</v>
      </c>
      <c r="Y74" s="4">
        <f t="shared" si="12"/>
        <v>1117086.52715</v>
      </c>
      <c r="Z74" s="4">
        <v>52442544.726000004</v>
      </c>
      <c r="AA74" s="5">
        <f t="shared" si="14"/>
        <v>128032066.39704999</v>
      </c>
    </row>
    <row r="75" spans="1:27" ht="24.9" customHeight="1" x14ac:dyDescent="0.25">
      <c r="A75" s="151"/>
      <c r="B75" s="146"/>
      <c r="C75" s="1">
        <v>29</v>
      </c>
      <c r="D75" s="4" t="s">
        <v>139</v>
      </c>
      <c r="E75" s="4">
        <v>57424466.796900004</v>
      </c>
      <c r="F75" s="4">
        <v>0</v>
      </c>
      <c r="G75" s="4">
        <v>24644666.056600001</v>
      </c>
      <c r="H75" s="4">
        <v>1141933.284</v>
      </c>
      <c r="I75" s="4">
        <v>2496331.9841</v>
      </c>
      <c r="J75" s="4">
        <f t="shared" si="8"/>
        <v>1248165.99205</v>
      </c>
      <c r="K75" s="4">
        <f t="shared" si="9"/>
        <v>1248165.99205</v>
      </c>
      <c r="L75" s="4">
        <v>60329226.521700002</v>
      </c>
      <c r="M75" s="5">
        <f t="shared" si="13"/>
        <v>144788458.65125</v>
      </c>
      <c r="N75" s="8"/>
      <c r="O75" s="146"/>
      <c r="P75" s="9">
        <v>14</v>
      </c>
      <c r="Q75" s="146"/>
      <c r="R75" s="4" t="s">
        <v>519</v>
      </c>
      <c r="S75" s="4">
        <v>58977840.616599999</v>
      </c>
      <c r="T75" s="4">
        <v>0</v>
      </c>
      <c r="U75" s="4">
        <v>25311322.295299999</v>
      </c>
      <c r="V75" s="4">
        <v>1172823.4143999999</v>
      </c>
      <c r="W75" s="4">
        <v>2563859.5897999997</v>
      </c>
      <c r="X75" s="4">
        <f t="shared" si="11"/>
        <v>1281929.7948999999</v>
      </c>
      <c r="Y75" s="4">
        <f t="shared" si="12"/>
        <v>1281929.7948999999</v>
      </c>
      <c r="Z75" s="4">
        <v>61686168.977200001</v>
      </c>
      <c r="AA75" s="5">
        <f t="shared" si="14"/>
        <v>148430085.0984</v>
      </c>
    </row>
    <row r="76" spans="1:27" ht="24.9" customHeight="1" x14ac:dyDescent="0.25">
      <c r="A76" s="151"/>
      <c r="B76" s="146"/>
      <c r="C76" s="1">
        <v>30</v>
      </c>
      <c r="D76" s="4" t="s">
        <v>140</v>
      </c>
      <c r="E76" s="4">
        <v>47515919.329800002</v>
      </c>
      <c r="F76" s="4">
        <v>0</v>
      </c>
      <c r="G76" s="4">
        <v>20392247.931499999</v>
      </c>
      <c r="H76" s="4">
        <v>944893.57640000002</v>
      </c>
      <c r="I76" s="4">
        <v>2065591.8251</v>
      </c>
      <c r="J76" s="4">
        <f t="shared" si="8"/>
        <v>1032795.91255</v>
      </c>
      <c r="K76" s="4">
        <f t="shared" si="9"/>
        <v>1032795.91255</v>
      </c>
      <c r="L76" s="4">
        <v>54032389.857699998</v>
      </c>
      <c r="M76" s="5">
        <f t="shared" si="13"/>
        <v>123918246.60795</v>
      </c>
      <c r="N76" s="8"/>
      <c r="O76" s="146"/>
      <c r="P76" s="9">
        <v>15</v>
      </c>
      <c r="Q76" s="146"/>
      <c r="R76" s="4" t="s">
        <v>520</v>
      </c>
      <c r="S76" s="4">
        <v>68231777.104100004</v>
      </c>
      <c r="T76" s="4">
        <v>0</v>
      </c>
      <c r="U76" s="4">
        <v>29282803.219099998</v>
      </c>
      <c r="V76" s="4">
        <v>1356845.6383</v>
      </c>
      <c r="W76" s="4">
        <v>2966142.7787999995</v>
      </c>
      <c r="X76" s="4">
        <f t="shared" si="11"/>
        <v>1483071.3893999998</v>
      </c>
      <c r="Y76" s="4">
        <f t="shared" si="12"/>
        <v>1483071.3893999998</v>
      </c>
      <c r="Z76" s="4">
        <v>64502053.530199997</v>
      </c>
      <c r="AA76" s="5">
        <f t="shared" si="14"/>
        <v>164856550.8811</v>
      </c>
    </row>
    <row r="77" spans="1:27" ht="24.9" customHeight="1" x14ac:dyDescent="0.25">
      <c r="A77" s="151"/>
      <c r="B77" s="147"/>
      <c r="C77" s="1">
        <v>31</v>
      </c>
      <c r="D77" s="4" t="s">
        <v>141</v>
      </c>
      <c r="E77" s="4">
        <v>71822629.114700004</v>
      </c>
      <c r="F77" s="4">
        <v>0</v>
      </c>
      <c r="G77" s="4">
        <v>30823877.147999998</v>
      </c>
      <c r="H77" s="4">
        <v>1428252.7171</v>
      </c>
      <c r="I77" s="4">
        <v>3122242.7692999998</v>
      </c>
      <c r="J77" s="4">
        <f t="shared" si="8"/>
        <v>1561121.3846499999</v>
      </c>
      <c r="K77" s="4">
        <f t="shared" si="9"/>
        <v>1561121.3846499999</v>
      </c>
      <c r="L77" s="4">
        <v>85878426.564999998</v>
      </c>
      <c r="M77" s="5">
        <f t="shared" si="13"/>
        <v>191514306.92945001</v>
      </c>
      <c r="N77" s="8"/>
      <c r="O77" s="146"/>
      <c r="P77" s="9">
        <v>16</v>
      </c>
      <c r="Q77" s="146"/>
      <c r="R77" s="4" t="s">
        <v>521</v>
      </c>
      <c r="S77" s="4">
        <v>54666876.111900002</v>
      </c>
      <c r="T77" s="4">
        <v>0</v>
      </c>
      <c r="U77" s="4">
        <v>23461200.099599998</v>
      </c>
      <c r="V77" s="4">
        <v>1087096.2997000001</v>
      </c>
      <c r="W77" s="4">
        <v>2376455.1754000001</v>
      </c>
      <c r="X77" s="4">
        <f t="shared" si="11"/>
        <v>1188227.5877</v>
      </c>
      <c r="Y77" s="4">
        <f t="shared" si="12"/>
        <v>1188227.5877</v>
      </c>
      <c r="Z77" s="4">
        <v>57700438.7377</v>
      </c>
      <c r="AA77" s="5">
        <f t="shared" si="14"/>
        <v>138103838.83660001</v>
      </c>
    </row>
    <row r="78" spans="1:27" ht="24.9" customHeight="1" x14ac:dyDescent="0.25">
      <c r="A78" s="1"/>
      <c r="B78" s="150" t="s">
        <v>824</v>
      </c>
      <c r="C78" s="148"/>
      <c r="D78" s="11"/>
      <c r="E78" s="11">
        <f>SUM(E47:E77)</f>
        <v>1625077721.2638004</v>
      </c>
      <c r="F78" s="11">
        <f t="shared" ref="F78:L78" si="15">SUM(F47:F77)</f>
        <v>0</v>
      </c>
      <c r="G78" s="11">
        <f t="shared" si="15"/>
        <v>697429162.00129998</v>
      </c>
      <c r="H78" s="11">
        <f t="shared" si="15"/>
        <v>32316022.115999997</v>
      </c>
      <c r="I78" s="11">
        <f t="shared" si="15"/>
        <v>70644687.161200002</v>
      </c>
      <c r="J78" s="11">
        <f t="shared" si="15"/>
        <v>35322343.580600001</v>
      </c>
      <c r="K78" s="11">
        <f t="shared" si="15"/>
        <v>35322343.580600001</v>
      </c>
      <c r="L78" s="11">
        <f t="shared" si="15"/>
        <v>1903988088.04</v>
      </c>
      <c r="M78" s="6">
        <f t="shared" si="13"/>
        <v>4294133337.0017004</v>
      </c>
      <c r="N78" s="8"/>
      <c r="O78" s="146"/>
      <c r="P78" s="9">
        <v>17</v>
      </c>
      <c r="Q78" s="146"/>
      <c r="R78" s="4" t="s">
        <v>522</v>
      </c>
      <c r="S78" s="4">
        <v>53872501.654800005</v>
      </c>
      <c r="T78" s="4">
        <v>0</v>
      </c>
      <c r="U78" s="4">
        <v>23120281.074900001</v>
      </c>
      <c r="V78" s="4">
        <v>1071299.5029</v>
      </c>
      <c r="W78" s="4">
        <v>2341922.4669000003</v>
      </c>
      <c r="X78" s="4">
        <f t="shared" si="11"/>
        <v>1170961.2334500002</v>
      </c>
      <c r="Y78" s="4">
        <f t="shared" si="12"/>
        <v>1170961.2334500002</v>
      </c>
      <c r="Z78" s="4">
        <v>53048171.620499998</v>
      </c>
      <c r="AA78" s="5">
        <f t="shared" si="14"/>
        <v>132283215.08655</v>
      </c>
    </row>
    <row r="79" spans="1:27" ht="24.9" customHeight="1" x14ac:dyDescent="0.25">
      <c r="A79" s="151">
        <v>4</v>
      </c>
      <c r="B79" s="145" t="s">
        <v>922</v>
      </c>
      <c r="C79" s="1">
        <v>1</v>
      </c>
      <c r="D79" s="4" t="s">
        <v>142</v>
      </c>
      <c r="E79" s="4">
        <v>80784492.630199999</v>
      </c>
      <c r="F79" s="4">
        <v>0</v>
      </c>
      <c r="G79" s="4">
        <v>34670010.092799999</v>
      </c>
      <c r="H79" s="4">
        <v>1606466.827</v>
      </c>
      <c r="I79" s="4">
        <v>3511829.0865000002</v>
      </c>
      <c r="J79" s="4">
        <v>0</v>
      </c>
      <c r="K79" s="4">
        <f t="shared" ref="K79:K120" si="16">I79-J79</f>
        <v>3511829.0865000002</v>
      </c>
      <c r="L79" s="4">
        <v>92904270.521899998</v>
      </c>
      <c r="M79" s="5">
        <f t="shared" si="13"/>
        <v>213477069.1584</v>
      </c>
      <c r="N79" s="8"/>
      <c r="O79" s="146"/>
      <c r="P79" s="9">
        <v>18</v>
      </c>
      <c r="Q79" s="146"/>
      <c r="R79" s="4" t="s">
        <v>523</v>
      </c>
      <c r="S79" s="4">
        <v>55906150.736400001</v>
      </c>
      <c r="T79" s="4">
        <v>0</v>
      </c>
      <c r="U79" s="4">
        <v>23993055.438900001</v>
      </c>
      <c r="V79" s="4">
        <v>1111740.3063000001</v>
      </c>
      <c r="W79" s="4">
        <v>2430328.3944999999</v>
      </c>
      <c r="X79" s="4">
        <f t="shared" si="11"/>
        <v>1215164.19725</v>
      </c>
      <c r="Y79" s="4">
        <f t="shared" si="12"/>
        <v>1215164.19725</v>
      </c>
      <c r="Z79" s="4">
        <v>58018346.106299996</v>
      </c>
      <c r="AA79" s="5">
        <f t="shared" si="14"/>
        <v>140244456.78514999</v>
      </c>
    </row>
    <row r="80" spans="1:27" ht="24.9" customHeight="1" x14ac:dyDescent="0.25">
      <c r="A80" s="151"/>
      <c r="B80" s="146"/>
      <c r="C80" s="1">
        <v>2</v>
      </c>
      <c r="D80" s="4" t="s">
        <v>143</v>
      </c>
      <c r="E80" s="4">
        <v>53128480.139199995</v>
      </c>
      <c r="F80" s="4">
        <v>0</v>
      </c>
      <c r="G80" s="4">
        <v>22800971.853300001</v>
      </c>
      <c r="H80" s="4">
        <v>1056504.0162</v>
      </c>
      <c r="I80" s="4">
        <v>2309578.6803000001</v>
      </c>
      <c r="J80" s="4">
        <v>0</v>
      </c>
      <c r="K80" s="4">
        <f t="shared" si="16"/>
        <v>2309578.6803000001</v>
      </c>
      <c r="L80" s="4">
        <v>63939837.033699997</v>
      </c>
      <c r="M80" s="5">
        <f t="shared" si="13"/>
        <v>143235371.7227</v>
      </c>
      <c r="N80" s="8"/>
      <c r="O80" s="146"/>
      <c r="P80" s="9">
        <v>19</v>
      </c>
      <c r="Q80" s="146"/>
      <c r="R80" s="4" t="s">
        <v>524</v>
      </c>
      <c r="S80" s="4">
        <v>67638963.331</v>
      </c>
      <c r="T80" s="4">
        <v>0</v>
      </c>
      <c r="U80" s="4">
        <v>29028387.318</v>
      </c>
      <c r="V80" s="4">
        <v>1345057.0433</v>
      </c>
      <c r="W80" s="4">
        <v>2940372.2307000002</v>
      </c>
      <c r="X80" s="4">
        <f t="shared" si="11"/>
        <v>1470186.1153500001</v>
      </c>
      <c r="Y80" s="4">
        <f t="shared" si="12"/>
        <v>1470186.1153500001</v>
      </c>
      <c r="Z80" s="4">
        <v>61101780.432099998</v>
      </c>
      <c r="AA80" s="5">
        <f t="shared" si="14"/>
        <v>160584374.23975</v>
      </c>
    </row>
    <row r="81" spans="1:27" ht="24.9" customHeight="1" x14ac:dyDescent="0.25">
      <c r="A81" s="151"/>
      <c r="B81" s="146"/>
      <c r="C81" s="1">
        <v>3</v>
      </c>
      <c r="D81" s="4" t="s">
        <v>144</v>
      </c>
      <c r="E81" s="4">
        <v>54654181.752899997</v>
      </c>
      <c r="F81" s="4">
        <v>0</v>
      </c>
      <c r="G81" s="4">
        <v>23455752.1041</v>
      </c>
      <c r="H81" s="4">
        <v>1086843.8617</v>
      </c>
      <c r="I81" s="4">
        <v>2375903.3315999997</v>
      </c>
      <c r="J81" s="4">
        <v>0</v>
      </c>
      <c r="K81" s="4">
        <f t="shared" si="16"/>
        <v>2375903.3315999997</v>
      </c>
      <c r="L81" s="4">
        <v>65821234.2126</v>
      </c>
      <c r="M81" s="5">
        <f t="shared" si="13"/>
        <v>147393915.26289999</v>
      </c>
      <c r="N81" s="8"/>
      <c r="O81" s="146"/>
      <c r="P81" s="9">
        <v>20</v>
      </c>
      <c r="Q81" s="146"/>
      <c r="R81" s="4" t="s">
        <v>525</v>
      </c>
      <c r="S81" s="4">
        <v>51975867.1567</v>
      </c>
      <c r="T81" s="4">
        <v>0</v>
      </c>
      <c r="U81" s="4">
        <v>22306308.8006</v>
      </c>
      <c r="V81" s="4">
        <v>1033583.3483</v>
      </c>
      <c r="W81" s="4">
        <v>2259472.7791999998</v>
      </c>
      <c r="X81" s="4">
        <f t="shared" si="11"/>
        <v>1129736.3895999999</v>
      </c>
      <c r="Y81" s="4">
        <f t="shared" si="12"/>
        <v>1129736.3895999999</v>
      </c>
      <c r="Z81" s="4">
        <v>54362544.942599997</v>
      </c>
      <c r="AA81" s="5">
        <f t="shared" si="14"/>
        <v>130808040.63779999</v>
      </c>
    </row>
    <row r="82" spans="1:27" ht="24.9" customHeight="1" x14ac:dyDescent="0.25">
      <c r="A82" s="151"/>
      <c r="B82" s="146"/>
      <c r="C82" s="1">
        <v>4</v>
      </c>
      <c r="D82" s="4" t="s">
        <v>145</v>
      </c>
      <c r="E82" s="4">
        <v>66060240.950799994</v>
      </c>
      <c r="F82" s="4">
        <v>0</v>
      </c>
      <c r="G82" s="4">
        <v>28350852.3224</v>
      </c>
      <c r="H82" s="4">
        <v>1313662.8356999999</v>
      </c>
      <c r="I82" s="4">
        <v>2871742.6833000001</v>
      </c>
      <c r="J82" s="4">
        <v>0</v>
      </c>
      <c r="K82" s="4">
        <f t="shared" si="16"/>
        <v>2871742.6833000001</v>
      </c>
      <c r="L82" s="4">
        <v>81527728.261899993</v>
      </c>
      <c r="M82" s="5">
        <f t="shared" si="13"/>
        <v>180124227.05409998</v>
      </c>
      <c r="N82" s="8"/>
      <c r="O82" s="147"/>
      <c r="P82" s="9">
        <v>21</v>
      </c>
      <c r="Q82" s="147"/>
      <c r="R82" s="4" t="s">
        <v>526</v>
      </c>
      <c r="S82" s="4">
        <v>62082463.683900006</v>
      </c>
      <c r="T82" s="4">
        <v>0</v>
      </c>
      <c r="U82" s="4">
        <v>26643722.977400001</v>
      </c>
      <c r="V82" s="4">
        <v>1234561.4262999999</v>
      </c>
      <c r="W82" s="4">
        <v>2698822.4426000002</v>
      </c>
      <c r="X82" s="4">
        <f t="shared" si="11"/>
        <v>1349411.2213000001</v>
      </c>
      <c r="Y82" s="4">
        <f t="shared" si="12"/>
        <v>1349411.2213000001</v>
      </c>
      <c r="Z82" s="4">
        <v>63147741.425399996</v>
      </c>
      <c r="AA82" s="5">
        <f t="shared" si="14"/>
        <v>154457900.73430002</v>
      </c>
    </row>
    <row r="83" spans="1:27" ht="24.9" customHeight="1" x14ac:dyDescent="0.25">
      <c r="A83" s="151"/>
      <c r="B83" s="146"/>
      <c r="C83" s="1">
        <v>5</v>
      </c>
      <c r="D83" s="4" t="s">
        <v>146</v>
      </c>
      <c r="E83" s="4">
        <v>50170603.822300002</v>
      </c>
      <c r="F83" s="4">
        <v>0</v>
      </c>
      <c r="G83" s="4">
        <v>21531549.982500002</v>
      </c>
      <c r="H83" s="4">
        <v>997684.18550000002</v>
      </c>
      <c r="I83" s="4">
        <v>2180995.1398</v>
      </c>
      <c r="J83" s="4">
        <v>0</v>
      </c>
      <c r="K83" s="4">
        <f t="shared" si="16"/>
        <v>2180995.1398</v>
      </c>
      <c r="L83" s="4">
        <v>58500281.668499999</v>
      </c>
      <c r="M83" s="5">
        <f t="shared" si="13"/>
        <v>133381114.79859999</v>
      </c>
      <c r="N83" s="8"/>
      <c r="O83" s="1"/>
      <c r="P83" s="148"/>
      <c r="Q83" s="149"/>
      <c r="R83" s="11"/>
      <c r="S83" s="11">
        <f>S62+S63+S65+S66+S67+S68+S69+S70+S71+S72+S73+S74+S75+S76+S77+S78+S79+S80+S81+S82+S64</f>
        <v>1279645969.3134</v>
      </c>
      <c r="T83" s="11">
        <f t="shared" ref="T83:Z83" si="17">T62+T63+T65+T66+T67+T68+T69+T70+T71+T72+T73+T74+T75+T76+T77+T78+T79+T80+T81+T82+T64</f>
        <v>0</v>
      </c>
      <c r="U83" s="11">
        <f t="shared" si="17"/>
        <v>549181374.13390005</v>
      </c>
      <c r="V83" s="11">
        <f t="shared" si="17"/>
        <v>25446824.421799999</v>
      </c>
      <c r="W83" s="11">
        <f t="shared" si="17"/>
        <v>55628225.035899997</v>
      </c>
      <c r="X83" s="11">
        <f t="shared" si="17"/>
        <v>27814112.517949998</v>
      </c>
      <c r="Y83" s="11">
        <f t="shared" si="17"/>
        <v>27814112.517949998</v>
      </c>
      <c r="Z83" s="11">
        <f t="shared" si="17"/>
        <v>1294330667.0862</v>
      </c>
      <c r="AA83" s="6">
        <f>S83+T83+U83+V83+Y83+Z83</f>
        <v>3176418947.4732499</v>
      </c>
    </row>
    <row r="84" spans="1:27" ht="24.9" customHeight="1" x14ac:dyDescent="0.25">
      <c r="A84" s="151"/>
      <c r="B84" s="146"/>
      <c r="C84" s="1">
        <v>6</v>
      </c>
      <c r="D84" s="4" t="s">
        <v>147</v>
      </c>
      <c r="E84" s="4">
        <v>57757552.450900003</v>
      </c>
      <c r="F84" s="4">
        <v>0</v>
      </c>
      <c r="G84" s="4">
        <v>24787615.311000001</v>
      </c>
      <c r="H84" s="4">
        <v>1148556.9693</v>
      </c>
      <c r="I84" s="4">
        <v>2510811.7419000003</v>
      </c>
      <c r="J84" s="4">
        <v>0</v>
      </c>
      <c r="K84" s="4">
        <f t="shared" si="16"/>
        <v>2510811.7419000003</v>
      </c>
      <c r="L84" s="4">
        <v>68710851.903200001</v>
      </c>
      <c r="M84" s="5">
        <f t="shared" si="13"/>
        <v>154915388.37630001</v>
      </c>
      <c r="N84" s="8"/>
      <c r="O84" s="145">
        <v>22</v>
      </c>
      <c r="P84" s="9">
        <v>1</v>
      </c>
      <c r="Q84" s="113" t="s">
        <v>57</v>
      </c>
      <c r="R84" s="4" t="s">
        <v>527</v>
      </c>
      <c r="S84" s="4">
        <v>66312983.462000005</v>
      </c>
      <c r="T84" s="4">
        <f>-8911571.37</f>
        <v>-8911571.3699999992</v>
      </c>
      <c r="U84" s="4">
        <v>28459320.9793</v>
      </c>
      <c r="V84" s="4">
        <v>1318688.8308000001</v>
      </c>
      <c r="W84" s="4">
        <v>2882729.7982000001</v>
      </c>
      <c r="X84" s="4">
        <f t="shared" si="11"/>
        <v>1441364.8991</v>
      </c>
      <c r="Y84" s="4">
        <f t="shared" ref="Y84:Y121" si="18">W84-X84</f>
        <v>1441364.8991</v>
      </c>
      <c r="Z84" s="4">
        <v>69723344.3697</v>
      </c>
      <c r="AA84" s="5">
        <f>S84+T84+U84+V84+Y84+Z84</f>
        <v>158344131.17089999</v>
      </c>
    </row>
    <row r="85" spans="1:27" ht="24.9" customHeight="1" x14ac:dyDescent="0.25">
      <c r="A85" s="151"/>
      <c r="B85" s="146"/>
      <c r="C85" s="1">
        <v>7</v>
      </c>
      <c r="D85" s="4" t="s">
        <v>148</v>
      </c>
      <c r="E85" s="4">
        <v>53528221.732999995</v>
      </c>
      <c r="F85" s="4">
        <v>0</v>
      </c>
      <c r="G85" s="4">
        <v>22972527.614100002</v>
      </c>
      <c r="H85" s="4">
        <v>1064453.2102999999</v>
      </c>
      <c r="I85" s="4">
        <v>2326956.0766999996</v>
      </c>
      <c r="J85" s="4">
        <v>0</v>
      </c>
      <c r="K85" s="4">
        <f t="shared" si="16"/>
        <v>2326956.0766999996</v>
      </c>
      <c r="L85" s="4">
        <v>64618262.044100001</v>
      </c>
      <c r="M85" s="5">
        <f t="shared" si="13"/>
        <v>144510420.67820001</v>
      </c>
      <c r="N85" s="8"/>
      <c r="O85" s="146"/>
      <c r="P85" s="9">
        <v>2</v>
      </c>
      <c r="Q85" s="113" t="s">
        <v>57</v>
      </c>
      <c r="R85" s="4" t="s">
        <v>528</v>
      </c>
      <c r="S85" s="4">
        <v>58635641.923800007</v>
      </c>
      <c r="T85" s="4">
        <f t="shared" ref="T85:T104" si="19">-8911571.37</f>
        <v>-8911571.3699999992</v>
      </c>
      <c r="U85" s="4">
        <v>25164462.0286</v>
      </c>
      <c r="V85" s="4">
        <v>1166018.5086999999</v>
      </c>
      <c r="W85" s="4">
        <v>2548983.6738999998</v>
      </c>
      <c r="X85" s="4">
        <f t="shared" si="11"/>
        <v>1274491.8369499999</v>
      </c>
      <c r="Y85" s="4">
        <f t="shared" si="18"/>
        <v>1274491.8369499999</v>
      </c>
      <c r="Z85" s="4">
        <v>59054346.366499998</v>
      </c>
      <c r="AA85" s="5">
        <f t="shared" si="14"/>
        <v>136383389.29455</v>
      </c>
    </row>
    <row r="86" spans="1:27" ht="24.9" customHeight="1" x14ac:dyDescent="0.25">
      <c r="A86" s="151"/>
      <c r="B86" s="146"/>
      <c r="C86" s="1">
        <v>8</v>
      </c>
      <c r="D86" s="4" t="s">
        <v>149</v>
      </c>
      <c r="E86" s="4">
        <v>47860881.302900001</v>
      </c>
      <c r="F86" s="4">
        <v>0</v>
      </c>
      <c r="G86" s="4">
        <v>20540294.105900001</v>
      </c>
      <c r="H86" s="4">
        <v>951753.43209999998</v>
      </c>
      <c r="I86" s="4">
        <v>2080587.8652999999</v>
      </c>
      <c r="J86" s="4">
        <v>0</v>
      </c>
      <c r="K86" s="4">
        <f t="shared" si="16"/>
        <v>2080587.8652999999</v>
      </c>
      <c r="L86" s="4">
        <v>56332901.432400003</v>
      </c>
      <c r="M86" s="5">
        <f t="shared" si="13"/>
        <v>127766418.13860001</v>
      </c>
      <c r="N86" s="8"/>
      <c r="O86" s="146"/>
      <c r="P86" s="9">
        <v>3</v>
      </c>
      <c r="Q86" s="113" t="s">
        <v>57</v>
      </c>
      <c r="R86" s="4" t="s">
        <v>529</v>
      </c>
      <c r="S86" s="4">
        <v>74001021.702800006</v>
      </c>
      <c r="T86" s="4">
        <f t="shared" si="19"/>
        <v>-8911571.3699999992</v>
      </c>
      <c r="U86" s="4">
        <v>31758770.598000001</v>
      </c>
      <c r="V86" s="4">
        <v>1471571.8655000001</v>
      </c>
      <c r="W86" s="4">
        <v>3216940.9249999998</v>
      </c>
      <c r="X86" s="4">
        <f t="shared" si="11"/>
        <v>1608470.4624999999</v>
      </c>
      <c r="Y86" s="4">
        <f t="shared" si="18"/>
        <v>1608470.4624999999</v>
      </c>
      <c r="Z86" s="4">
        <v>78426926.817900002</v>
      </c>
      <c r="AA86" s="5">
        <f t="shared" si="14"/>
        <v>178355190.07670003</v>
      </c>
    </row>
    <row r="87" spans="1:27" ht="24.9" customHeight="1" x14ac:dyDescent="0.25">
      <c r="A87" s="151"/>
      <c r="B87" s="146"/>
      <c r="C87" s="1">
        <v>9</v>
      </c>
      <c r="D87" s="4" t="s">
        <v>150</v>
      </c>
      <c r="E87" s="4">
        <v>53158480.365199998</v>
      </c>
      <c r="F87" s="4">
        <v>0</v>
      </c>
      <c r="G87" s="4">
        <v>22813846.9498</v>
      </c>
      <c r="H87" s="4">
        <v>1057100.5955999999</v>
      </c>
      <c r="I87" s="4">
        <v>2310882.8374000001</v>
      </c>
      <c r="J87" s="4">
        <v>0</v>
      </c>
      <c r="K87" s="4">
        <f t="shared" si="16"/>
        <v>2310882.8374000001</v>
      </c>
      <c r="L87" s="4">
        <v>64594352.2042</v>
      </c>
      <c r="M87" s="5">
        <f t="shared" si="13"/>
        <v>143934662.9522</v>
      </c>
      <c r="N87" s="8"/>
      <c r="O87" s="146"/>
      <c r="P87" s="9">
        <v>4</v>
      </c>
      <c r="Q87" s="113" t="s">
        <v>57</v>
      </c>
      <c r="R87" s="4" t="s">
        <v>530</v>
      </c>
      <c r="S87" s="4">
        <v>58593251.0867</v>
      </c>
      <c r="T87" s="4">
        <f t="shared" si="19"/>
        <v>-8911571.3699999992</v>
      </c>
      <c r="U87" s="4">
        <v>25146269.295000002</v>
      </c>
      <c r="V87" s="4">
        <v>1165175.5316999999</v>
      </c>
      <c r="W87" s="4">
        <v>2547140.8774999999</v>
      </c>
      <c r="X87" s="4">
        <f t="shared" si="11"/>
        <v>1273570.43875</v>
      </c>
      <c r="Y87" s="4">
        <f t="shared" si="18"/>
        <v>1273570.43875</v>
      </c>
      <c r="Z87" s="4">
        <v>61414875.365199998</v>
      </c>
      <c r="AA87" s="5">
        <f t="shared" si="14"/>
        <v>138681570.34735</v>
      </c>
    </row>
    <row r="88" spans="1:27" ht="24.9" customHeight="1" x14ac:dyDescent="0.25">
      <c r="A88" s="151"/>
      <c r="B88" s="146"/>
      <c r="C88" s="1">
        <v>10</v>
      </c>
      <c r="D88" s="4" t="s">
        <v>151</v>
      </c>
      <c r="E88" s="4">
        <v>84098632.2183</v>
      </c>
      <c r="F88" s="4">
        <v>0</v>
      </c>
      <c r="G88" s="4">
        <v>36092328.278300002</v>
      </c>
      <c r="H88" s="4">
        <v>1672371.2490999999</v>
      </c>
      <c r="I88" s="4">
        <v>3655899.9523</v>
      </c>
      <c r="J88" s="4">
        <v>0</v>
      </c>
      <c r="K88" s="4">
        <f t="shared" si="16"/>
        <v>3655899.9523</v>
      </c>
      <c r="L88" s="4">
        <v>101000356.0323</v>
      </c>
      <c r="M88" s="5">
        <f t="shared" si="13"/>
        <v>226519587.73030001</v>
      </c>
      <c r="N88" s="8"/>
      <c r="O88" s="146"/>
      <c r="P88" s="9">
        <v>5</v>
      </c>
      <c r="Q88" s="113" t="s">
        <v>57</v>
      </c>
      <c r="R88" s="4" t="s">
        <v>531</v>
      </c>
      <c r="S88" s="4">
        <v>80115173.7861</v>
      </c>
      <c r="T88" s="4">
        <f t="shared" si="19"/>
        <v>-8911571.3699999992</v>
      </c>
      <c r="U88" s="4">
        <v>34382760.766599998</v>
      </c>
      <c r="V88" s="4">
        <v>1593156.865</v>
      </c>
      <c r="W88" s="4">
        <v>3482732.7425999995</v>
      </c>
      <c r="X88" s="4">
        <f t="shared" si="11"/>
        <v>1741366.3712999998</v>
      </c>
      <c r="Y88" s="4">
        <f t="shared" si="18"/>
        <v>1741366.3712999998</v>
      </c>
      <c r="Z88" s="4">
        <v>77486428.590200007</v>
      </c>
      <c r="AA88" s="5">
        <f t="shared" si="14"/>
        <v>186407315.00919998</v>
      </c>
    </row>
    <row r="89" spans="1:27" ht="24.9" customHeight="1" x14ac:dyDescent="0.25">
      <c r="A89" s="151"/>
      <c r="B89" s="146"/>
      <c r="C89" s="1">
        <v>11</v>
      </c>
      <c r="D89" s="4" t="s">
        <v>152</v>
      </c>
      <c r="E89" s="4">
        <v>58448650.951899998</v>
      </c>
      <c r="F89" s="4">
        <v>0</v>
      </c>
      <c r="G89" s="4">
        <v>25084211.739599999</v>
      </c>
      <c r="H89" s="4">
        <v>1162300.0378</v>
      </c>
      <c r="I89" s="4">
        <v>2540854.8818999999</v>
      </c>
      <c r="J89" s="4">
        <v>0</v>
      </c>
      <c r="K89" s="4">
        <f t="shared" si="16"/>
        <v>2540854.8818999999</v>
      </c>
      <c r="L89" s="4">
        <v>71199879.594600007</v>
      </c>
      <c r="M89" s="5">
        <f t="shared" si="13"/>
        <v>158435897.2058</v>
      </c>
      <c r="N89" s="8"/>
      <c r="O89" s="146"/>
      <c r="P89" s="9">
        <v>6</v>
      </c>
      <c r="Q89" s="113" t="s">
        <v>57</v>
      </c>
      <c r="R89" s="4" t="s">
        <v>532</v>
      </c>
      <c r="S89" s="4">
        <v>62290133.948799998</v>
      </c>
      <c r="T89" s="4">
        <f t="shared" si="19"/>
        <v>-8911571.3699999992</v>
      </c>
      <c r="U89" s="4">
        <v>26732848.129299998</v>
      </c>
      <c r="V89" s="4">
        <v>1238691.1222000001</v>
      </c>
      <c r="W89" s="4">
        <v>2707850.1961000003</v>
      </c>
      <c r="X89" s="4">
        <f t="shared" si="11"/>
        <v>1353925.0980500001</v>
      </c>
      <c r="Y89" s="4">
        <f t="shared" si="18"/>
        <v>1353925.0980500001</v>
      </c>
      <c r="Z89" s="4">
        <v>59830147.205399998</v>
      </c>
      <c r="AA89" s="5">
        <f t="shared" si="14"/>
        <v>142534174.13374999</v>
      </c>
    </row>
    <row r="90" spans="1:27" ht="24.9" customHeight="1" x14ac:dyDescent="0.25">
      <c r="A90" s="151"/>
      <c r="B90" s="146"/>
      <c r="C90" s="1">
        <v>12</v>
      </c>
      <c r="D90" s="4" t="s">
        <v>153</v>
      </c>
      <c r="E90" s="4">
        <v>71459344.101300001</v>
      </c>
      <c r="F90" s="4">
        <v>0</v>
      </c>
      <c r="G90" s="4">
        <v>30667967.335700002</v>
      </c>
      <c r="H90" s="4">
        <v>1421028.4924000001</v>
      </c>
      <c r="I90" s="4">
        <v>3106450.1978999996</v>
      </c>
      <c r="J90" s="4">
        <v>0</v>
      </c>
      <c r="K90" s="4">
        <f t="shared" si="16"/>
        <v>3106450.1978999996</v>
      </c>
      <c r="L90" s="4">
        <v>83819332.805899993</v>
      </c>
      <c r="M90" s="5">
        <f t="shared" si="13"/>
        <v>190474122.9332</v>
      </c>
      <c r="N90" s="8"/>
      <c r="O90" s="146"/>
      <c r="P90" s="9">
        <v>7</v>
      </c>
      <c r="Q90" s="113" t="s">
        <v>57</v>
      </c>
      <c r="R90" s="4" t="s">
        <v>533</v>
      </c>
      <c r="S90" s="4">
        <v>52267079.387500003</v>
      </c>
      <c r="T90" s="4">
        <f t="shared" si="19"/>
        <v>-8911571.3699999992</v>
      </c>
      <c r="U90" s="4">
        <v>22431287.378199998</v>
      </c>
      <c r="V90" s="4">
        <v>1039374.3458</v>
      </c>
      <c r="W90" s="4">
        <v>2272132.2332999995</v>
      </c>
      <c r="X90" s="4">
        <f t="shared" si="11"/>
        <v>1136066.1166499997</v>
      </c>
      <c r="Y90" s="4">
        <f t="shared" si="18"/>
        <v>1136066.1166499997</v>
      </c>
      <c r="Z90" s="4">
        <v>53376627.623999998</v>
      </c>
      <c r="AA90" s="5">
        <f t="shared" si="14"/>
        <v>121338863.48215</v>
      </c>
    </row>
    <row r="91" spans="1:27" ht="24.9" customHeight="1" x14ac:dyDescent="0.25">
      <c r="A91" s="151"/>
      <c r="B91" s="146"/>
      <c r="C91" s="1">
        <v>13</v>
      </c>
      <c r="D91" s="4" t="s">
        <v>154</v>
      </c>
      <c r="E91" s="4">
        <v>52504378.393100001</v>
      </c>
      <c r="F91" s="4">
        <v>0</v>
      </c>
      <c r="G91" s="4">
        <v>22533128.197500002</v>
      </c>
      <c r="H91" s="4">
        <v>1044093.2339</v>
      </c>
      <c r="I91" s="4">
        <v>2282447.9946999997</v>
      </c>
      <c r="J91" s="4">
        <v>0</v>
      </c>
      <c r="K91" s="4">
        <f t="shared" si="16"/>
        <v>2282447.9946999997</v>
      </c>
      <c r="L91" s="4">
        <v>63289863.397</v>
      </c>
      <c r="M91" s="5">
        <f t="shared" si="13"/>
        <v>141653911.21619999</v>
      </c>
      <c r="N91" s="8"/>
      <c r="O91" s="146"/>
      <c r="P91" s="9">
        <v>8</v>
      </c>
      <c r="Q91" s="113" t="s">
        <v>57</v>
      </c>
      <c r="R91" s="4" t="s">
        <v>534</v>
      </c>
      <c r="S91" s="4">
        <v>61246649.667499997</v>
      </c>
      <c r="T91" s="4">
        <f t="shared" si="19"/>
        <v>-8911571.3699999992</v>
      </c>
      <c r="U91" s="4">
        <v>26285019.475699998</v>
      </c>
      <c r="V91" s="4">
        <v>1217940.5693999999</v>
      </c>
      <c r="W91" s="4">
        <v>2662488.2914</v>
      </c>
      <c r="X91" s="4">
        <f t="shared" si="11"/>
        <v>1331244.1457</v>
      </c>
      <c r="Y91" s="4">
        <f t="shared" si="18"/>
        <v>1331244.1457</v>
      </c>
      <c r="Z91" s="4">
        <v>62487078.074100003</v>
      </c>
      <c r="AA91" s="5">
        <f t="shared" si="14"/>
        <v>143656360.56239998</v>
      </c>
    </row>
    <row r="92" spans="1:27" ht="24.9" customHeight="1" x14ac:dyDescent="0.25">
      <c r="A92" s="151"/>
      <c r="B92" s="146"/>
      <c r="C92" s="1">
        <v>14</v>
      </c>
      <c r="D92" s="4" t="s">
        <v>155</v>
      </c>
      <c r="E92" s="4">
        <v>52058403.599799998</v>
      </c>
      <c r="F92" s="4">
        <v>0</v>
      </c>
      <c r="G92" s="4">
        <v>22341730.689399999</v>
      </c>
      <c r="H92" s="4">
        <v>1035224.6542</v>
      </c>
      <c r="I92" s="4">
        <v>2263060.7683000001</v>
      </c>
      <c r="J92" s="4">
        <v>0</v>
      </c>
      <c r="K92" s="4">
        <f t="shared" si="16"/>
        <v>2263060.7683000001</v>
      </c>
      <c r="L92" s="4">
        <v>64505925.868900001</v>
      </c>
      <c r="M92" s="5">
        <f t="shared" si="13"/>
        <v>142204345.58059999</v>
      </c>
      <c r="N92" s="8"/>
      <c r="O92" s="146"/>
      <c r="P92" s="9">
        <v>9</v>
      </c>
      <c r="Q92" s="113" t="s">
        <v>57</v>
      </c>
      <c r="R92" s="4" t="s">
        <v>535</v>
      </c>
      <c r="S92" s="4">
        <v>60064827.145399995</v>
      </c>
      <c r="T92" s="4">
        <f t="shared" si="19"/>
        <v>-8911571.3699999992</v>
      </c>
      <c r="U92" s="4">
        <v>25777820.662799999</v>
      </c>
      <c r="V92" s="4">
        <v>1194439.0456000001</v>
      </c>
      <c r="W92" s="4">
        <v>2611112.6056999997</v>
      </c>
      <c r="X92" s="4">
        <f t="shared" si="11"/>
        <v>1305556.3028499999</v>
      </c>
      <c r="Y92" s="4">
        <f t="shared" si="18"/>
        <v>1305556.3028499999</v>
      </c>
      <c r="Z92" s="4">
        <v>58734836.103699997</v>
      </c>
      <c r="AA92" s="5">
        <f t="shared" si="14"/>
        <v>138165907.89034998</v>
      </c>
    </row>
    <row r="93" spans="1:27" ht="24.9" customHeight="1" x14ac:dyDescent="0.25">
      <c r="A93" s="151"/>
      <c r="B93" s="146"/>
      <c r="C93" s="1">
        <v>15</v>
      </c>
      <c r="D93" s="4" t="s">
        <v>156</v>
      </c>
      <c r="E93" s="4">
        <v>62481483.607100002</v>
      </c>
      <c r="F93" s="4">
        <v>0</v>
      </c>
      <c r="G93" s="4">
        <v>26814969.021200001</v>
      </c>
      <c r="H93" s="4">
        <v>1242496.2693</v>
      </c>
      <c r="I93" s="4">
        <v>2716168.4669000003</v>
      </c>
      <c r="J93" s="4">
        <v>0</v>
      </c>
      <c r="K93" s="4">
        <f t="shared" si="16"/>
        <v>2716168.4669000003</v>
      </c>
      <c r="L93" s="4">
        <v>74669477.871000007</v>
      </c>
      <c r="M93" s="5">
        <f t="shared" si="13"/>
        <v>167924595.23550004</v>
      </c>
      <c r="N93" s="8"/>
      <c r="O93" s="146"/>
      <c r="P93" s="9">
        <v>10</v>
      </c>
      <c r="Q93" s="113" t="s">
        <v>57</v>
      </c>
      <c r="R93" s="4" t="s">
        <v>536</v>
      </c>
      <c r="S93" s="4">
        <v>63502149.642400004</v>
      </c>
      <c r="T93" s="4">
        <f t="shared" si="19"/>
        <v>-8911571.3699999992</v>
      </c>
      <c r="U93" s="4">
        <v>27253004.844599999</v>
      </c>
      <c r="V93" s="4">
        <v>1262793.0623999999</v>
      </c>
      <c r="W93" s="4">
        <v>2760538.4265000001</v>
      </c>
      <c r="X93" s="4">
        <f t="shared" si="11"/>
        <v>1380269.21325</v>
      </c>
      <c r="Y93" s="4">
        <f t="shared" si="18"/>
        <v>1380269.21325</v>
      </c>
      <c r="Z93" s="4">
        <v>62143257.2478</v>
      </c>
      <c r="AA93" s="5">
        <f t="shared" si="14"/>
        <v>146629902.64045</v>
      </c>
    </row>
    <row r="94" spans="1:27" ht="24.9" customHeight="1" x14ac:dyDescent="0.25">
      <c r="A94" s="151"/>
      <c r="B94" s="146"/>
      <c r="C94" s="1">
        <v>16</v>
      </c>
      <c r="D94" s="4" t="s">
        <v>157</v>
      </c>
      <c r="E94" s="4">
        <v>59702825.647299998</v>
      </c>
      <c r="F94" s="4">
        <v>0</v>
      </c>
      <c r="G94" s="4">
        <v>25622461.692400001</v>
      </c>
      <c r="H94" s="4">
        <v>1187240.3448000001</v>
      </c>
      <c r="I94" s="4">
        <v>2595375.8305000002</v>
      </c>
      <c r="J94" s="4">
        <v>0</v>
      </c>
      <c r="K94" s="4">
        <f t="shared" si="16"/>
        <v>2595375.8305000002</v>
      </c>
      <c r="L94" s="4">
        <v>73096103.5458</v>
      </c>
      <c r="M94" s="5">
        <f t="shared" si="13"/>
        <v>162204007.06080002</v>
      </c>
      <c r="N94" s="8"/>
      <c r="O94" s="146"/>
      <c r="P94" s="9">
        <v>11</v>
      </c>
      <c r="Q94" s="113" t="s">
        <v>57</v>
      </c>
      <c r="R94" s="4" t="s">
        <v>57</v>
      </c>
      <c r="S94" s="4">
        <v>55900219.849600002</v>
      </c>
      <c r="T94" s="4">
        <f t="shared" si="19"/>
        <v>-8911571.3699999992</v>
      </c>
      <c r="U94" s="4">
        <v>23990510.100099999</v>
      </c>
      <c r="V94" s="4">
        <v>1111622.3657</v>
      </c>
      <c r="W94" s="4">
        <v>2430070.5695000002</v>
      </c>
      <c r="X94" s="4">
        <f t="shared" si="11"/>
        <v>1215035.2847500001</v>
      </c>
      <c r="Y94" s="4">
        <f t="shared" si="18"/>
        <v>1215035.2847500001</v>
      </c>
      <c r="Z94" s="4">
        <v>58196664.344099998</v>
      </c>
      <c r="AA94" s="5">
        <f t="shared" si="14"/>
        <v>131502480.57425001</v>
      </c>
    </row>
    <row r="95" spans="1:27" ht="24.9" customHeight="1" x14ac:dyDescent="0.25">
      <c r="A95" s="151"/>
      <c r="B95" s="146"/>
      <c r="C95" s="1">
        <v>17</v>
      </c>
      <c r="D95" s="4" t="s">
        <v>158</v>
      </c>
      <c r="E95" s="4">
        <v>50014477.0502</v>
      </c>
      <c r="F95" s="4">
        <v>0</v>
      </c>
      <c r="G95" s="4">
        <v>21464545.578699999</v>
      </c>
      <c r="H95" s="4">
        <v>994579.47479999997</v>
      </c>
      <c r="I95" s="4">
        <v>2174208.0631000004</v>
      </c>
      <c r="J95" s="4">
        <v>0</v>
      </c>
      <c r="K95" s="4">
        <f t="shared" si="16"/>
        <v>2174208.0631000004</v>
      </c>
      <c r="L95" s="4">
        <v>60147789.854900002</v>
      </c>
      <c r="M95" s="5">
        <f t="shared" si="13"/>
        <v>134795600.02169999</v>
      </c>
      <c r="N95" s="8"/>
      <c r="O95" s="146"/>
      <c r="P95" s="9">
        <v>12</v>
      </c>
      <c r="Q95" s="113" t="s">
        <v>57</v>
      </c>
      <c r="R95" s="4" t="s">
        <v>537</v>
      </c>
      <c r="S95" s="4">
        <v>71368217.640399992</v>
      </c>
      <c r="T95" s="4">
        <f t="shared" si="19"/>
        <v>-8911571.3699999992</v>
      </c>
      <c r="U95" s="4">
        <v>30628858.897799999</v>
      </c>
      <c r="V95" s="4">
        <v>1419216.3670000001</v>
      </c>
      <c r="W95" s="4">
        <v>3102488.7871000003</v>
      </c>
      <c r="X95" s="4">
        <f t="shared" si="11"/>
        <v>1551244.3935500002</v>
      </c>
      <c r="Y95" s="4">
        <f t="shared" si="18"/>
        <v>1551244.3935500002</v>
      </c>
      <c r="Z95" s="4">
        <v>68797272.190699995</v>
      </c>
      <c r="AA95" s="5">
        <f t="shared" si="14"/>
        <v>164853238.11944997</v>
      </c>
    </row>
    <row r="96" spans="1:27" ht="24.9" customHeight="1" x14ac:dyDescent="0.25">
      <c r="A96" s="151"/>
      <c r="B96" s="146"/>
      <c r="C96" s="1">
        <v>18</v>
      </c>
      <c r="D96" s="4" t="s">
        <v>159</v>
      </c>
      <c r="E96" s="4">
        <v>51824107.338200003</v>
      </c>
      <c r="F96" s="4">
        <v>0</v>
      </c>
      <c r="G96" s="4">
        <v>22241178.547600001</v>
      </c>
      <c r="H96" s="4">
        <v>1030565.4782</v>
      </c>
      <c r="I96" s="4">
        <v>2252875.5408000001</v>
      </c>
      <c r="J96" s="4">
        <v>0</v>
      </c>
      <c r="K96" s="4">
        <f t="shared" si="16"/>
        <v>2252875.5408000001</v>
      </c>
      <c r="L96" s="4">
        <v>61713283.283100002</v>
      </c>
      <c r="M96" s="5">
        <f t="shared" si="13"/>
        <v>139062010.18790001</v>
      </c>
      <c r="N96" s="8"/>
      <c r="O96" s="146"/>
      <c r="P96" s="9">
        <v>13</v>
      </c>
      <c r="Q96" s="113" t="s">
        <v>57</v>
      </c>
      <c r="R96" s="4" t="s">
        <v>538</v>
      </c>
      <c r="S96" s="4">
        <v>47107283.006700002</v>
      </c>
      <c r="T96" s="4">
        <f t="shared" si="19"/>
        <v>-8911571.3699999992</v>
      </c>
      <c r="U96" s="4">
        <v>20216874.8495</v>
      </c>
      <c r="V96" s="4">
        <v>936767.50320000004</v>
      </c>
      <c r="W96" s="4">
        <v>2047827.7607999998</v>
      </c>
      <c r="X96" s="4">
        <f t="shared" si="11"/>
        <v>1023913.8803999999</v>
      </c>
      <c r="Y96" s="4">
        <f t="shared" si="18"/>
        <v>1023913.8803999999</v>
      </c>
      <c r="Z96" s="4">
        <v>48597598.282899998</v>
      </c>
      <c r="AA96" s="5">
        <f t="shared" si="14"/>
        <v>108970866.15270001</v>
      </c>
    </row>
    <row r="97" spans="1:27" ht="24.9" customHeight="1" x14ac:dyDescent="0.25">
      <c r="A97" s="151"/>
      <c r="B97" s="146"/>
      <c r="C97" s="1">
        <v>19</v>
      </c>
      <c r="D97" s="4" t="s">
        <v>160</v>
      </c>
      <c r="E97" s="4">
        <v>55965635.624700002</v>
      </c>
      <c r="F97" s="4">
        <v>0</v>
      </c>
      <c r="G97" s="4">
        <v>24018584.369100001</v>
      </c>
      <c r="H97" s="4">
        <v>1112923.2128000001</v>
      </c>
      <c r="I97" s="4">
        <v>2432914.2961999997</v>
      </c>
      <c r="J97" s="4">
        <v>0</v>
      </c>
      <c r="K97" s="4">
        <f t="shared" si="16"/>
        <v>2432914.2961999997</v>
      </c>
      <c r="L97" s="4">
        <v>66487637.515799999</v>
      </c>
      <c r="M97" s="5">
        <f t="shared" si="13"/>
        <v>150017695.01859999</v>
      </c>
      <c r="N97" s="8"/>
      <c r="O97" s="146"/>
      <c r="P97" s="9">
        <v>14</v>
      </c>
      <c r="Q97" s="113" t="s">
        <v>57</v>
      </c>
      <c r="R97" s="4" t="s">
        <v>539</v>
      </c>
      <c r="S97" s="4">
        <v>68486916.29779999</v>
      </c>
      <c r="T97" s="4">
        <f t="shared" si="19"/>
        <v>-8911571.3699999992</v>
      </c>
      <c r="U97" s="4">
        <v>29392300.452199999</v>
      </c>
      <c r="V97" s="4">
        <v>1361919.2933</v>
      </c>
      <c r="W97" s="4">
        <v>2977234.0812999997</v>
      </c>
      <c r="X97" s="4">
        <f t="shared" si="11"/>
        <v>1488617.0406499999</v>
      </c>
      <c r="Y97" s="4">
        <f t="shared" si="18"/>
        <v>1488617.0406499999</v>
      </c>
      <c r="Z97" s="4">
        <v>68384259.760600001</v>
      </c>
      <c r="AA97" s="5">
        <f t="shared" si="14"/>
        <v>160202441.47455001</v>
      </c>
    </row>
    <row r="98" spans="1:27" ht="24.9" customHeight="1" x14ac:dyDescent="0.25">
      <c r="A98" s="151"/>
      <c r="B98" s="146"/>
      <c r="C98" s="1">
        <v>20</v>
      </c>
      <c r="D98" s="4" t="s">
        <v>161</v>
      </c>
      <c r="E98" s="4">
        <v>56635808.173500001</v>
      </c>
      <c r="F98" s="4">
        <v>0</v>
      </c>
      <c r="G98" s="4">
        <v>24306200.077</v>
      </c>
      <c r="H98" s="4">
        <v>1126250.1514000001</v>
      </c>
      <c r="I98" s="4">
        <v>2462047.7519999999</v>
      </c>
      <c r="J98" s="4">
        <v>0</v>
      </c>
      <c r="K98" s="4">
        <f t="shared" si="16"/>
        <v>2462047.7519999999</v>
      </c>
      <c r="L98" s="4">
        <v>68463605.458199993</v>
      </c>
      <c r="M98" s="5">
        <f t="shared" si="13"/>
        <v>152993911.61210001</v>
      </c>
      <c r="N98" s="8"/>
      <c r="O98" s="146"/>
      <c r="P98" s="9">
        <v>15</v>
      </c>
      <c r="Q98" s="113" t="s">
        <v>57</v>
      </c>
      <c r="R98" s="4" t="s">
        <v>540</v>
      </c>
      <c r="S98" s="4">
        <v>45732848.5876</v>
      </c>
      <c r="T98" s="4">
        <f t="shared" si="19"/>
        <v>-8911571.3699999992</v>
      </c>
      <c r="U98" s="4">
        <v>19627013.433899999</v>
      </c>
      <c r="V98" s="4">
        <v>909435.7317</v>
      </c>
      <c r="W98" s="4">
        <v>1988078.9325000003</v>
      </c>
      <c r="X98" s="4">
        <f t="shared" si="11"/>
        <v>994039.46625000017</v>
      </c>
      <c r="Y98" s="4">
        <f t="shared" si="18"/>
        <v>994039.46625000017</v>
      </c>
      <c r="Z98" s="4">
        <v>48007866.756800003</v>
      </c>
      <c r="AA98" s="5">
        <f t="shared" si="14"/>
        <v>106359632.60625002</v>
      </c>
    </row>
    <row r="99" spans="1:27" ht="24.9" customHeight="1" x14ac:dyDescent="0.25">
      <c r="A99" s="151"/>
      <c r="B99" s="147"/>
      <c r="C99" s="1">
        <v>21</v>
      </c>
      <c r="D99" s="4" t="s">
        <v>162</v>
      </c>
      <c r="E99" s="4">
        <v>54378716.040699996</v>
      </c>
      <c r="F99" s="4">
        <v>0</v>
      </c>
      <c r="G99" s="4">
        <v>23337531.407099999</v>
      </c>
      <c r="H99" s="4">
        <v>1081365.997</v>
      </c>
      <c r="I99" s="4">
        <v>2363928.4033000004</v>
      </c>
      <c r="J99" s="4">
        <v>0</v>
      </c>
      <c r="K99" s="4">
        <f t="shared" si="16"/>
        <v>2363928.4033000004</v>
      </c>
      <c r="L99" s="4">
        <v>65903115.396200001</v>
      </c>
      <c r="M99" s="5">
        <f t="shared" si="13"/>
        <v>147064657.24430001</v>
      </c>
      <c r="N99" s="8"/>
      <c r="O99" s="146"/>
      <c r="P99" s="9">
        <v>16</v>
      </c>
      <c r="Q99" s="113" t="s">
        <v>57</v>
      </c>
      <c r="R99" s="4" t="s">
        <v>541</v>
      </c>
      <c r="S99" s="4">
        <v>66302207.8292</v>
      </c>
      <c r="T99" s="4">
        <f t="shared" si="19"/>
        <v>-8911571.3699999992</v>
      </c>
      <c r="U99" s="4">
        <v>28454696.437100001</v>
      </c>
      <c r="V99" s="4">
        <v>1318474.5482999999</v>
      </c>
      <c r="W99" s="4">
        <v>2882261.3645000001</v>
      </c>
      <c r="X99" s="4">
        <f t="shared" si="11"/>
        <v>1441130.6822500001</v>
      </c>
      <c r="Y99" s="4">
        <f t="shared" si="18"/>
        <v>1441130.6822500001</v>
      </c>
      <c r="Z99" s="4">
        <v>69430148.288200006</v>
      </c>
      <c r="AA99" s="5">
        <f t="shared" si="14"/>
        <v>158035086.41505</v>
      </c>
    </row>
    <row r="100" spans="1:27" ht="24.9" customHeight="1" x14ac:dyDescent="0.25">
      <c r="A100" s="1"/>
      <c r="B100" s="150" t="s">
        <v>825</v>
      </c>
      <c r="C100" s="148"/>
      <c r="D100" s="11"/>
      <c r="E100" s="11">
        <f>SUM(E79:E99)</f>
        <v>1226675597.8935001</v>
      </c>
      <c r="F100" s="11">
        <f t="shared" ref="F100:L100" si="20">SUM(F79:F99)</f>
        <v>0</v>
      </c>
      <c r="G100" s="11">
        <f t="shared" si="20"/>
        <v>526448257.26949996</v>
      </c>
      <c r="H100" s="11">
        <f t="shared" si="20"/>
        <v>24393464.529100001</v>
      </c>
      <c r="I100" s="11">
        <f t="shared" si="20"/>
        <v>53325519.590700001</v>
      </c>
      <c r="J100" s="11">
        <f t="shared" si="20"/>
        <v>0</v>
      </c>
      <c r="K100" s="11">
        <f t="shared" si="20"/>
        <v>53325519.590700001</v>
      </c>
      <c r="L100" s="11">
        <f t="shared" si="20"/>
        <v>1471246089.9061999</v>
      </c>
      <c r="M100" s="6">
        <f t="shared" si="13"/>
        <v>3302088929.1890001</v>
      </c>
      <c r="N100" s="8"/>
      <c r="O100" s="146"/>
      <c r="P100" s="9">
        <v>17</v>
      </c>
      <c r="Q100" s="113" t="s">
        <v>57</v>
      </c>
      <c r="R100" s="4" t="s">
        <v>542</v>
      </c>
      <c r="S100" s="4">
        <v>82921652.810500011</v>
      </c>
      <c r="T100" s="4">
        <f t="shared" si="19"/>
        <v>-8911571.3699999992</v>
      </c>
      <c r="U100" s="4">
        <v>35587207.968400002</v>
      </c>
      <c r="V100" s="4">
        <v>1648966.0348</v>
      </c>
      <c r="W100" s="4">
        <v>3604734.8044000003</v>
      </c>
      <c r="X100" s="4">
        <f t="shared" si="11"/>
        <v>1802367.4022000001</v>
      </c>
      <c r="Y100" s="4">
        <f t="shared" si="18"/>
        <v>1802367.4022000001</v>
      </c>
      <c r="Z100" s="4">
        <v>85493954.190799996</v>
      </c>
      <c r="AA100" s="5">
        <f t="shared" si="14"/>
        <v>198542577.03670001</v>
      </c>
    </row>
    <row r="101" spans="1:27" ht="24.9" customHeight="1" x14ac:dyDescent="0.25">
      <c r="A101" s="151">
        <v>5</v>
      </c>
      <c r="B101" s="145" t="s">
        <v>923</v>
      </c>
      <c r="C101" s="1">
        <v>1</v>
      </c>
      <c r="D101" s="4" t="s">
        <v>163</v>
      </c>
      <c r="E101" s="4">
        <v>91688394.128800005</v>
      </c>
      <c r="F101" s="4">
        <v>0</v>
      </c>
      <c r="G101" s="4">
        <v>39349600.973399997</v>
      </c>
      <c r="H101" s="4">
        <v>1823299.9774</v>
      </c>
      <c r="I101" s="4">
        <v>3985838.8523999997</v>
      </c>
      <c r="J101" s="4">
        <v>0</v>
      </c>
      <c r="K101" s="4">
        <f t="shared" si="16"/>
        <v>3985838.8523999997</v>
      </c>
      <c r="L101" s="4">
        <v>99255658.773900002</v>
      </c>
      <c r="M101" s="5">
        <f t="shared" si="13"/>
        <v>236102792.70590001</v>
      </c>
      <c r="N101" s="8"/>
      <c r="O101" s="146"/>
      <c r="P101" s="9">
        <v>18</v>
      </c>
      <c r="Q101" s="113" t="s">
        <v>57</v>
      </c>
      <c r="R101" s="4" t="s">
        <v>543</v>
      </c>
      <c r="S101" s="4">
        <v>62637068.557900004</v>
      </c>
      <c r="T101" s="4">
        <f t="shared" si="19"/>
        <v>-8911571.3699999992</v>
      </c>
      <c r="U101" s="4">
        <v>26881740.893300001</v>
      </c>
      <c r="V101" s="4">
        <v>1245590.2054999999</v>
      </c>
      <c r="W101" s="4">
        <v>2722931.9896999998</v>
      </c>
      <c r="X101" s="4">
        <f t="shared" si="11"/>
        <v>1361465.9948499999</v>
      </c>
      <c r="Y101" s="4">
        <f t="shared" si="18"/>
        <v>1361465.9948499999</v>
      </c>
      <c r="Z101" s="4">
        <v>64107604.206600003</v>
      </c>
      <c r="AA101" s="5">
        <f t="shared" si="14"/>
        <v>147321898.48815</v>
      </c>
    </row>
    <row r="102" spans="1:27" ht="24.9" customHeight="1" x14ac:dyDescent="0.25">
      <c r="A102" s="151"/>
      <c r="B102" s="146"/>
      <c r="C102" s="1">
        <v>2</v>
      </c>
      <c r="D102" s="4" t="s">
        <v>40</v>
      </c>
      <c r="E102" s="4">
        <v>110723392.6584</v>
      </c>
      <c r="F102" s="4">
        <v>0</v>
      </c>
      <c r="G102" s="4">
        <v>47518787.5295</v>
      </c>
      <c r="H102" s="4">
        <v>2201826.7551000002</v>
      </c>
      <c r="I102" s="4">
        <v>4813320.2083000001</v>
      </c>
      <c r="J102" s="4">
        <v>0</v>
      </c>
      <c r="K102" s="4">
        <f t="shared" si="16"/>
        <v>4813320.2083000001</v>
      </c>
      <c r="L102" s="4">
        <v>121213440.57439999</v>
      </c>
      <c r="M102" s="5">
        <f t="shared" si="13"/>
        <v>286470767.72570002</v>
      </c>
      <c r="N102" s="8"/>
      <c r="O102" s="146"/>
      <c r="P102" s="9">
        <v>19</v>
      </c>
      <c r="Q102" s="113" t="s">
        <v>57</v>
      </c>
      <c r="R102" s="4" t="s">
        <v>544</v>
      </c>
      <c r="S102" s="4">
        <v>59307654.306900002</v>
      </c>
      <c r="T102" s="4">
        <f t="shared" si="19"/>
        <v>-8911571.3699999992</v>
      </c>
      <c r="U102" s="4">
        <v>25452867.331999999</v>
      </c>
      <c r="V102" s="4">
        <v>1179382.034</v>
      </c>
      <c r="W102" s="4">
        <v>2578197.1102</v>
      </c>
      <c r="X102" s="4">
        <f t="shared" si="11"/>
        <v>1289098.5551</v>
      </c>
      <c r="Y102" s="4">
        <f t="shared" si="18"/>
        <v>1289098.5551</v>
      </c>
      <c r="Z102" s="4">
        <v>57195122.558600001</v>
      </c>
      <c r="AA102" s="5">
        <f t="shared" si="14"/>
        <v>135512553.41659999</v>
      </c>
    </row>
    <row r="103" spans="1:27" ht="24.9" customHeight="1" x14ac:dyDescent="0.25">
      <c r="A103" s="151"/>
      <c r="B103" s="146"/>
      <c r="C103" s="1">
        <v>3</v>
      </c>
      <c r="D103" s="4" t="s">
        <v>164</v>
      </c>
      <c r="E103" s="4">
        <v>48424484.543299995</v>
      </c>
      <c r="F103" s="4">
        <v>0</v>
      </c>
      <c r="G103" s="4">
        <v>20782173.820700001</v>
      </c>
      <c r="H103" s="4">
        <v>962961.15139999997</v>
      </c>
      <c r="I103" s="4">
        <v>2105088.5853999997</v>
      </c>
      <c r="J103" s="4">
        <v>0</v>
      </c>
      <c r="K103" s="4">
        <f t="shared" si="16"/>
        <v>2105088.5853999997</v>
      </c>
      <c r="L103" s="4">
        <v>66501983.171899997</v>
      </c>
      <c r="M103" s="5">
        <f t="shared" si="13"/>
        <v>138776691.27269998</v>
      </c>
      <c r="N103" s="8"/>
      <c r="O103" s="146"/>
      <c r="P103" s="9">
        <v>20</v>
      </c>
      <c r="Q103" s="113" t="s">
        <v>57</v>
      </c>
      <c r="R103" s="4" t="s">
        <v>545</v>
      </c>
      <c r="S103" s="4">
        <v>63592144.082200006</v>
      </c>
      <c r="T103" s="4">
        <f t="shared" si="19"/>
        <v>-8911571.3699999992</v>
      </c>
      <c r="U103" s="4">
        <v>27291627.456900001</v>
      </c>
      <c r="V103" s="4">
        <v>1264582.6767</v>
      </c>
      <c r="W103" s="4">
        <v>2764450.6264999998</v>
      </c>
      <c r="X103" s="4">
        <f t="shared" si="11"/>
        <v>1382225.3132499999</v>
      </c>
      <c r="Y103" s="4">
        <f t="shared" si="18"/>
        <v>1382225.3132499999</v>
      </c>
      <c r="Z103" s="4">
        <v>62621053.322300002</v>
      </c>
      <c r="AA103" s="5">
        <f t="shared" si="14"/>
        <v>147240061.48135</v>
      </c>
    </row>
    <row r="104" spans="1:27" ht="24.9" customHeight="1" x14ac:dyDescent="0.25">
      <c r="A104" s="151"/>
      <c r="B104" s="146"/>
      <c r="C104" s="1">
        <v>4</v>
      </c>
      <c r="D104" s="4" t="s">
        <v>165</v>
      </c>
      <c r="E104" s="4">
        <v>57229828.828000002</v>
      </c>
      <c r="F104" s="4">
        <v>0</v>
      </c>
      <c r="G104" s="4">
        <v>24561133.931499999</v>
      </c>
      <c r="H104" s="4">
        <v>1138062.7461000001</v>
      </c>
      <c r="I104" s="4">
        <v>2487870.7651</v>
      </c>
      <c r="J104" s="4">
        <v>0</v>
      </c>
      <c r="K104" s="4">
        <f t="shared" si="16"/>
        <v>2487870.7651</v>
      </c>
      <c r="L104" s="4">
        <v>75412338.984200001</v>
      </c>
      <c r="M104" s="5">
        <f t="shared" si="13"/>
        <v>160829235.25489998</v>
      </c>
      <c r="N104" s="8"/>
      <c r="O104" s="147"/>
      <c r="P104" s="9">
        <v>21</v>
      </c>
      <c r="Q104" s="113" t="s">
        <v>57</v>
      </c>
      <c r="R104" s="4" t="s">
        <v>546</v>
      </c>
      <c r="S104" s="4">
        <v>62222716.730299994</v>
      </c>
      <c r="T104" s="4">
        <f t="shared" si="19"/>
        <v>-8911571.3699999992</v>
      </c>
      <c r="U104" s="4">
        <v>26703914.907499999</v>
      </c>
      <c r="V104" s="4">
        <v>1237350.4748</v>
      </c>
      <c r="W104" s="4">
        <v>2704919.4632999999</v>
      </c>
      <c r="X104" s="4">
        <f t="shared" si="11"/>
        <v>1352459.73165</v>
      </c>
      <c r="Y104" s="4">
        <f t="shared" si="18"/>
        <v>1352459.73165</v>
      </c>
      <c r="Z104" s="4">
        <v>61435846.5656</v>
      </c>
      <c r="AA104" s="5">
        <f t="shared" si="14"/>
        <v>144040717.03985</v>
      </c>
    </row>
    <row r="105" spans="1:27" ht="24.9" customHeight="1" x14ac:dyDescent="0.25">
      <c r="A105" s="151"/>
      <c r="B105" s="146"/>
      <c r="C105" s="1">
        <v>5</v>
      </c>
      <c r="D105" s="4" t="s">
        <v>166</v>
      </c>
      <c r="E105" s="4">
        <v>72598394.759899989</v>
      </c>
      <c r="F105" s="4">
        <v>0</v>
      </c>
      <c r="G105" s="4">
        <v>31156809.891399998</v>
      </c>
      <c r="H105" s="4">
        <v>1443679.4622</v>
      </c>
      <c r="I105" s="4">
        <v>3155966.5233999998</v>
      </c>
      <c r="J105" s="4">
        <v>0</v>
      </c>
      <c r="K105" s="4">
        <f t="shared" si="16"/>
        <v>3155966.5233999998</v>
      </c>
      <c r="L105" s="4">
        <v>88859954.248099998</v>
      </c>
      <c r="M105" s="5">
        <f t="shared" si="13"/>
        <v>197214804.88499999</v>
      </c>
      <c r="N105" s="8"/>
      <c r="O105" s="1"/>
      <c r="P105" s="148"/>
      <c r="Q105" s="149"/>
      <c r="R105" s="11"/>
      <c r="S105" s="11">
        <f>S84+S85+S87+S88+S89+S90+S91+S92+S93+S94+S95+S96+S97+S98+S99+S100+S101+S102+S103+S104+S86</f>
        <v>1322607841.4521</v>
      </c>
      <c r="T105" s="11">
        <f t="shared" ref="T105" si="21">SUM(T82:T104)</f>
        <v>-187142998.77000004</v>
      </c>
      <c r="U105" s="11">
        <f t="shared" ref="U105:Z105" si="22">U84+U85+U87+U88+U89+U90+U91+U92+U93+U94+U95+U96+U97+U98+U99+U100+U101+U102+U103+U104+U86</f>
        <v>567619176.88680005</v>
      </c>
      <c r="V105" s="11">
        <f t="shared" si="22"/>
        <v>26301156.982100006</v>
      </c>
      <c r="W105" s="11">
        <f t="shared" si="22"/>
        <v>57495845.259999998</v>
      </c>
      <c r="X105" s="11">
        <f t="shared" si="22"/>
        <v>28747922.629999999</v>
      </c>
      <c r="Y105" s="11">
        <f t="shared" si="22"/>
        <v>28747922.629999999</v>
      </c>
      <c r="Z105" s="11">
        <f t="shared" si="22"/>
        <v>1334945258.2316997</v>
      </c>
      <c r="AA105" s="6">
        <f>S105+T105+U105+V105+Y105+Z105</f>
        <v>3093078357.4126997</v>
      </c>
    </row>
    <row r="106" spans="1:27" ht="24.9" customHeight="1" x14ac:dyDescent="0.25">
      <c r="A106" s="151"/>
      <c r="B106" s="146"/>
      <c r="C106" s="1">
        <v>6</v>
      </c>
      <c r="D106" s="4" t="s">
        <v>167</v>
      </c>
      <c r="E106" s="4">
        <v>48073550.763800003</v>
      </c>
      <c r="F106" s="4">
        <v>0</v>
      </c>
      <c r="G106" s="4">
        <v>20631564.745999999</v>
      </c>
      <c r="H106" s="4">
        <v>955982.54130000004</v>
      </c>
      <c r="I106" s="4">
        <v>2089832.9415</v>
      </c>
      <c r="J106" s="4">
        <v>0</v>
      </c>
      <c r="K106" s="4">
        <f t="shared" si="16"/>
        <v>2089832.9415</v>
      </c>
      <c r="L106" s="4">
        <v>67267098.048800007</v>
      </c>
      <c r="M106" s="5">
        <f t="shared" si="13"/>
        <v>139018029.04140002</v>
      </c>
      <c r="N106" s="8"/>
      <c r="O106" s="145">
        <v>23</v>
      </c>
      <c r="P106" s="9">
        <v>1</v>
      </c>
      <c r="Q106" s="113" t="s">
        <v>58</v>
      </c>
      <c r="R106" s="4" t="s">
        <v>547</v>
      </c>
      <c r="S106" s="4">
        <v>53738805.193499997</v>
      </c>
      <c r="T106" s="4">
        <v>0</v>
      </c>
      <c r="U106" s="4">
        <v>23062903.012400001</v>
      </c>
      <c r="V106" s="4">
        <v>1068640.8376</v>
      </c>
      <c r="W106" s="4">
        <v>2336110.4712999999</v>
      </c>
      <c r="X106" s="4">
        <f t="shared" si="11"/>
        <v>1168055.2356499999</v>
      </c>
      <c r="Y106" s="4">
        <f t="shared" si="18"/>
        <v>1168055.2356499999</v>
      </c>
      <c r="Z106" s="4">
        <v>60082387.725599997</v>
      </c>
      <c r="AA106" s="5">
        <f>S106+T106+U106+V106+Y106+Z106</f>
        <v>139120792.00474998</v>
      </c>
    </row>
    <row r="107" spans="1:27" ht="24.9" customHeight="1" x14ac:dyDescent="0.25">
      <c r="A107" s="151"/>
      <c r="B107" s="146"/>
      <c r="C107" s="1">
        <v>7</v>
      </c>
      <c r="D107" s="4" t="s">
        <v>168</v>
      </c>
      <c r="E107" s="4">
        <v>76695192.976199999</v>
      </c>
      <c r="F107" s="4">
        <v>0</v>
      </c>
      <c r="G107" s="4">
        <v>32915019.058499999</v>
      </c>
      <c r="H107" s="4">
        <v>1525147.7021000001</v>
      </c>
      <c r="I107" s="4">
        <v>3334060.7922</v>
      </c>
      <c r="J107" s="4">
        <v>0</v>
      </c>
      <c r="K107" s="4">
        <f t="shared" si="16"/>
        <v>3334060.7922</v>
      </c>
      <c r="L107" s="4">
        <v>93507145.533399999</v>
      </c>
      <c r="M107" s="5">
        <f t="shared" si="13"/>
        <v>207976566.06239998</v>
      </c>
      <c r="N107" s="8"/>
      <c r="O107" s="146"/>
      <c r="P107" s="9">
        <v>2</v>
      </c>
      <c r="Q107" s="113" t="s">
        <v>58</v>
      </c>
      <c r="R107" s="4" t="s">
        <v>548</v>
      </c>
      <c r="S107" s="4">
        <v>88370349.824300006</v>
      </c>
      <c r="T107" s="4">
        <v>0</v>
      </c>
      <c r="U107" s="4">
        <v>37925607.013999999</v>
      </c>
      <c r="V107" s="4">
        <v>1757317.9066999999</v>
      </c>
      <c r="W107" s="4">
        <v>3841598.2423</v>
      </c>
      <c r="X107" s="4">
        <f t="shared" si="11"/>
        <v>1920799.12115</v>
      </c>
      <c r="Y107" s="4">
        <f t="shared" si="18"/>
        <v>1920799.12115</v>
      </c>
      <c r="Z107" s="4">
        <v>71172279.055700004</v>
      </c>
      <c r="AA107" s="5">
        <f t="shared" si="14"/>
        <v>201146352.92185003</v>
      </c>
    </row>
    <row r="108" spans="1:27" ht="24.9" customHeight="1" x14ac:dyDescent="0.25">
      <c r="A108" s="151"/>
      <c r="B108" s="146"/>
      <c r="C108" s="1">
        <v>8</v>
      </c>
      <c r="D108" s="4" t="s">
        <v>169</v>
      </c>
      <c r="E108" s="4">
        <v>77421562.0942</v>
      </c>
      <c r="F108" s="4">
        <v>0</v>
      </c>
      <c r="G108" s="4">
        <v>33226752.4597</v>
      </c>
      <c r="H108" s="4">
        <v>1539592.1562000001</v>
      </c>
      <c r="I108" s="4">
        <v>3365637.2012999998</v>
      </c>
      <c r="J108" s="4">
        <v>0</v>
      </c>
      <c r="K108" s="4">
        <f t="shared" si="16"/>
        <v>3365637.2012999998</v>
      </c>
      <c r="L108" s="4">
        <v>88709148.609799996</v>
      </c>
      <c r="M108" s="5">
        <f t="shared" si="13"/>
        <v>204262692.5212</v>
      </c>
      <c r="N108" s="8"/>
      <c r="O108" s="146"/>
      <c r="P108" s="9">
        <v>3</v>
      </c>
      <c r="Q108" s="113" t="s">
        <v>58</v>
      </c>
      <c r="R108" s="4" t="s">
        <v>549</v>
      </c>
      <c r="S108" s="4">
        <v>67730326.057799995</v>
      </c>
      <c r="T108" s="4">
        <v>0</v>
      </c>
      <c r="U108" s="4">
        <v>29067597.153299998</v>
      </c>
      <c r="V108" s="4">
        <v>1346873.8670999999</v>
      </c>
      <c r="W108" s="4">
        <v>2944343.9123</v>
      </c>
      <c r="X108" s="4">
        <f t="shared" si="11"/>
        <v>1472171.95615</v>
      </c>
      <c r="Y108" s="4">
        <f t="shared" si="18"/>
        <v>1472171.95615</v>
      </c>
      <c r="Z108" s="4">
        <v>70105018.604200006</v>
      </c>
      <c r="AA108" s="5">
        <f t="shared" si="14"/>
        <v>169721987.63854998</v>
      </c>
    </row>
    <row r="109" spans="1:27" ht="24.9" customHeight="1" x14ac:dyDescent="0.25">
      <c r="A109" s="151"/>
      <c r="B109" s="146"/>
      <c r="C109" s="1">
        <v>9</v>
      </c>
      <c r="D109" s="4" t="s">
        <v>170</v>
      </c>
      <c r="E109" s="4">
        <v>54457499.601100005</v>
      </c>
      <c r="F109" s="4">
        <v>0</v>
      </c>
      <c r="G109" s="4">
        <v>23371342.683800001</v>
      </c>
      <c r="H109" s="4">
        <v>1082932.6736000001</v>
      </c>
      <c r="I109" s="4">
        <v>2367353.2486999999</v>
      </c>
      <c r="J109" s="4">
        <v>0</v>
      </c>
      <c r="K109" s="4">
        <f t="shared" si="16"/>
        <v>2367353.2486999999</v>
      </c>
      <c r="L109" s="4">
        <v>76220064.134499997</v>
      </c>
      <c r="M109" s="5">
        <f t="shared" si="13"/>
        <v>157499192.34170002</v>
      </c>
      <c r="N109" s="8"/>
      <c r="O109" s="146"/>
      <c r="P109" s="9">
        <v>4</v>
      </c>
      <c r="Q109" s="113" t="s">
        <v>58</v>
      </c>
      <c r="R109" s="4" t="s">
        <v>48</v>
      </c>
      <c r="S109" s="4">
        <v>41246261.8178</v>
      </c>
      <c r="T109" s="4">
        <v>0</v>
      </c>
      <c r="U109" s="4">
        <v>17701520.0189</v>
      </c>
      <c r="V109" s="4">
        <v>820216.22199999995</v>
      </c>
      <c r="W109" s="4">
        <v>1793039.9417999999</v>
      </c>
      <c r="X109" s="4">
        <f t="shared" si="11"/>
        <v>896519.97089999996</v>
      </c>
      <c r="Y109" s="4">
        <f t="shared" si="18"/>
        <v>896519.97089999996</v>
      </c>
      <c r="Z109" s="4">
        <v>50520455.382200003</v>
      </c>
      <c r="AA109" s="5">
        <f t="shared" si="14"/>
        <v>111184973.4118</v>
      </c>
    </row>
    <row r="110" spans="1:27" ht="24.9" customHeight="1" x14ac:dyDescent="0.25">
      <c r="A110" s="151"/>
      <c r="B110" s="146"/>
      <c r="C110" s="1">
        <v>10</v>
      </c>
      <c r="D110" s="4" t="s">
        <v>171</v>
      </c>
      <c r="E110" s="4">
        <v>62369730.3028</v>
      </c>
      <c r="F110" s="4">
        <v>0</v>
      </c>
      <c r="G110" s="4">
        <v>26767008.23</v>
      </c>
      <c r="H110" s="4">
        <v>1240273.9619</v>
      </c>
      <c r="I110" s="4">
        <v>2711310.3749000002</v>
      </c>
      <c r="J110" s="4">
        <v>0</v>
      </c>
      <c r="K110" s="4">
        <f t="shared" si="16"/>
        <v>2711310.3749000002</v>
      </c>
      <c r="L110" s="4">
        <v>85974610.942300007</v>
      </c>
      <c r="M110" s="5">
        <f t="shared" si="13"/>
        <v>179062933.81190002</v>
      </c>
      <c r="N110" s="8"/>
      <c r="O110" s="146"/>
      <c r="P110" s="9">
        <v>5</v>
      </c>
      <c r="Q110" s="113" t="s">
        <v>58</v>
      </c>
      <c r="R110" s="4" t="s">
        <v>550</v>
      </c>
      <c r="S110" s="4">
        <v>71566568.636700004</v>
      </c>
      <c r="T110" s="4">
        <v>0</v>
      </c>
      <c r="U110" s="4">
        <v>30713984.530400001</v>
      </c>
      <c r="V110" s="4">
        <v>1423160.7416000001</v>
      </c>
      <c r="W110" s="4">
        <v>3111111.4172</v>
      </c>
      <c r="X110" s="4">
        <f t="shared" si="11"/>
        <v>1555555.7086</v>
      </c>
      <c r="Y110" s="4">
        <f t="shared" si="18"/>
        <v>1555555.7086</v>
      </c>
      <c r="Z110" s="4">
        <v>70715854.905200005</v>
      </c>
      <c r="AA110" s="5">
        <f t="shared" si="14"/>
        <v>175975124.52250004</v>
      </c>
    </row>
    <row r="111" spans="1:27" ht="24.9" customHeight="1" x14ac:dyDescent="0.25">
      <c r="A111" s="151"/>
      <c r="B111" s="146"/>
      <c r="C111" s="1">
        <v>11</v>
      </c>
      <c r="D111" s="4" t="s">
        <v>172</v>
      </c>
      <c r="E111" s="4">
        <v>48259725.228299998</v>
      </c>
      <c r="F111" s="4">
        <v>0</v>
      </c>
      <c r="G111" s="4">
        <v>20711464.617400002</v>
      </c>
      <c r="H111" s="4">
        <v>959684.77529999998</v>
      </c>
      <c r="I111" s="4">
        <v>2097926.2386000003</v>
      </c>
      <c r="J111" s="4">
        <v>0</v>
      </c>
      <c r="K111" s="4">
        <f t="shared" si="16"/>
        <v>2097926.2386000003</v>
      </c>
      <c r="L111" s="4">
        <v>70999170.266100004</v>
      </c>
      <c r="M111" s="5">
        <f t="shared" si="13"/>
        <v>143027971.1257</v>
      </c>
      <c r="N111" s="8"/>
      <c r="O111" s="146"/>
      <c r="P111" s="9">
        <v>6</v>
      </c>
      <c r="Q111" s="113" t="s">
        <v>58</v>
      </c>
      <c r="R111" s="4" t="s">
        <v>551</v>
      </c>
      <c r="S111" s="4">
        <v>61510555.547299996</v>
      </c>
      <c r="T111" s="4">
        <v>0</v>
      </c>
      <c r="U111" s="4">
        <v>26398279.078200001</v>
      </c>
      <c r="V111" s="4">
        <v>1223188.5574</v>
      </c>
      <c r="W111" s="4">
        <v>2673960.6954000001</v>
      </c>
      <c r="X111" s="4">
        <f t="shared" si="11"/>
        <v>1336980.3477</v>
      </c>
      <c r="Y111" s="4">
        <f t="shared" si="18"/>
        <v>1336980.3477</v>
      </c>
      <c r="Z111" s="4">
        <v>70484503.828600004</v>
      </c>
      <c r="AA111" s="5">
        <f t="shared" si="14"/>
        <v>160953507.3592</v>
      </c>
    </row>
    <row r="112" spans="1:27" ht="24.9" customHeight="1" x14ac:dyDescent="0.25">
      <c r="A112" s="151"/>
      <c r="B112" s="146"/>
      <c r="C112" s="1">
        <v>12</v>
      </c>
      <c r="D112" s="4" t="s">
        <v>173</v>
      </c>
      <c r="E112" s="4">
        <v>74735213.393699989</v>
      </c>
      <c r="F112" s="4">
        <v>0</v>
      </c>
      <c r="G112" s="4">
        <v>32073861.186500002</v>
      </c>
      <c r="H112" s="4">
        <v>1486171.878</v>
      </c>
      <c r="I112" s="4">
        <v>3248857.3936999999</v>
      </c>
      <c r="J112" s="4">
        <v>0</v>
      </c>
      <c r="K112" s="4">
        <f t="shared" si="16"/>
        <v>3248857.3936999999</v>
      </c>
      <c r="L112" s="4">
        <v>94787056.628000006</v>
      </c>
      <c r="M112" s="5">
        <f t="shared" si="13"/>
        <v>206331160.4799</v>
      </c>
      <c r="N112" s="8"/>
      <c r="O112" s="146"/>
      <c r="P112" s="9">
        <v>7</v>
      </c>
      <c r="Q112" s="113" t="s">
        <v>58</v>
      </c>
      <c r="R112" s="4" t="s">
        <v>552</v>
      </c>
      <c r="S112" s="4">
        <v>62173468.258500002</v>
      </c>
      <c r="T112" s="4">
        <v>0</v>
      </c>
      <c r="U112" s="4">
        <v>26682779.105799999</v>
      </c>
      <c r="V112" s="4">
        <v>1236371.128</v>
      </c>
      <c r="W112" s="4">
        <v>2702778.5548</v>
      </c>
      <c r="X112" s="4">
        <f t="shared" si="11"/>
        <v>1351389.2774</v>
      </c>
      <c r="Y112" s="4">
        <f t="shared" si="18"/>
        <v>1351389.2774</v>
      </c>
      <c r="Z112" s="4">
        <v>71069693.820800006</v>
      </c>
      <c r="AA112" s="5">
        <f t="shared" si="14"/>
        <v>162513701.5905</v>
      </c>
    </row>
    <row r="113" spans="1:27" ht="24.9" customHeight="1" x14ac:dyDescent="0.25">
      <c r="A113" s="151"/>
      <c r="B113" s="146"/>
      <c r="C113" s="1">
        <v>13</v>
      </c>
      <c r="D113" s="4" t="s">
        <v>174</v>
      </c>
      <c r="E113" s="4">
        <v>61466146.3851</v>
      </c>
      <c r="F113" s="4">
        <v>0</v>
      </c>
      <c r="G113" s="4">
        <v>26379220.1468</v>
      </c>
      <c r="H113" s="4">
        <v>1222305.4442</v>
      </c>
      <c r="I113" s="4">
        <v>2672030.1592999999</v>
      </c>
      <c r="J113" s="4">
        <v>0</v>
      </c>
      <c r="K113" s="4">
        <f t="shared" si="16"/>
        <v>2672030.1592999999</v>
      </c>
      <c r="L113" s="4">
        <v>74971008.754999995</v>
      </c>
      <c r="M113" s="5">
        <f t="shared" si="13"/>
        <v>166710710.89039999</v>
      </c>
      <c r="N113" s="8"/>
      <c r="O113" s="146"/>
      <c r="P113" s="9">
        <v>8</v>
      </c>
      <c r="Q113" s="113" t="s">
        <v>58</v>
      </c>
      <c r="R113" s="4" t="s">
        <v>553</v>
      </c>
      <c r="S113" s="4">
        <v>73316159.728799999</v>
      </c>
      <c r="T113" s="4">
        <v>0</v>
      </c>
      <c r="U113" s="4">
        <v>31464850.6787</v>
      </c>
      <c r="V113" s="4">
        <v>1457952.8156000001</v>
      </c>
      <c r="W113" s="4">
        <v>3187168.8968000002</v>
      </c>
      <c r="X113" s="4">
        <f t="shared" si="11"/>
        <v>1593584.4484000001</v>
      </c>
      <c r="Y113" s="4">
        <f t="shared" si="18"/>
        <v>1593584.4484000001</v>
      </c>
      <c r="Z113" s="4">
        <v>91903980.2949</v>
      </c>
      <c r="AA113" s="5">
        <f t="shared" si="14"/>
        <v>199736527.9664</v>
      </c>
    </row>
    <row r="114" spans="1:27" ht="24.9" customHeight="1" x14ac:dyDescent="0.25">
      <c r="A114" s="151"/>
      <c r="B114" s="146"/>
      <c r="C114" s="1">
        <v>14</v>
      </c>
      <c r="D114" s="4" t="s">
        <v>175</v>
      </c>
      <c r="E114" s="4">
        <v>71773131.840199992</v>
      </c>
      <c r="F114" s="4">
        <v>0</v>
      </c>
      <c r="G114" s="4">
        <v>30802634.568500001</v>
      </c>
      <c r="H114" s="4">
        <v>1427268.4225999999</v>
      </c>
      <c r="I114" s="4">
        <v>3120091.0449999999</v>
      </c>
      <c r="J114" s="4">
        <v>0</v>
      </c>
      <c r="K114" s="4">
        <f t="shared" si="16"/>
        <v>3120091.0449999999</v>
      </c>
      <c r="L114" s="4">
        <v>90448155.345599994</v>
      </c>
      <c r="M114" s="5">
        <f t="shared" si="13"/>
        <v>197571281.22189999</v>
      </c>
      <c r="N114" s="8"/>
      <c r="O114" s="146"/>
      <c r="P114" s="9">
        <v>9</v>
      </c>
      <c r="Q114" s="113" t="s">
        <v>58</v>
      </c>
      <c r="R114" s="4" t="s">
        <v>554</v>
      </c>
      <c r="S114" s="4">
        <v>53002776.796499997</v>
      </c>
      <c r="T114" s="4">
        <v>0</v>
      </c>
      <c r="U114" s="4">
        <v>22747024.1708</v>
      </c>
      <c r="V114" s="4">
        <v>1054004.3007</v>
      </c>
      <c r="W114" s="4">
        <v>2304114.1580000003</v>
      </c>
      <c r="X114" s="4">
        <f t="shared" si="11"/>
        <v>1152057.0790000001</v>
      </c>
      <c r="Y114" s="4">
        <f t="shared" si="18"/>
        <v>1152057.0790000001</v>
      </c>
      <c r="Z114" s="4">
        <v>63044402.808499999</v>
      </c>
      <c r="AA114" s="5">
        <f t="shared" si="14"/>
        <v>141000265.15549999</v>
      </c>
    </row>
    <row r="115" spans="1:27" ht="24.9" customHeight="1" x14ac:dyDescent="0.25">
      <c r="A115" s="151"/>
      <c r="B115" s="146"/>
      <c r="C115" s="1">
        <v>15</v>
      </c>
      <c r="D115" s="4" t="s">
        <v>176</v>
      </c>
      <c r="E115" s="4">
        <v>91975680.9692</v>
      </c>
      <c r="F115" s="4">
        <v>0</v>
      </c>
      <c r="G115" s="4">
        <v>39472894.904399998</v>
      </c>
      <c r="H115" s="4">
        <v>1829012.9151000001</v>
      </c>
      <c r="I115" s="4">
        <v>3998327.6636999999</v>
      </c>
      <c r="J115" s="4">
        <v>0</v>
      </c>
      <c r="K115" s="4">
        <f t="shared" si="16"/>
        <v>3998327.6636999999</v>
      </c>
      <c r="L115" s="4">
        <v>106971991.9109</v>
      </c>
      <c r="M115" s="5">
        <f t="shared" si="13"/>
        <v>244247908.3633</v>
      </c>
      <c r="N115" s="8"/>
      <c r="O115" s="146"/>
      <c r="P115" s="9">
        <v>10</v>
      </c>
      <c r="Q115" s="113" t="s">
        <v>58</v>
      </c>
      <c r="R115" s="4" t="s">
        <v>555</v>
      </c>
      <c r="S115" s="4">
        <v>70484528.088799998</v>
      </c>
      <c r="T115" s="4">
        <v>0</v>
      </c>
      <c r="U115" s="4">
        <v>30249608.813099999</v>
      </c>
      <c r="V115" s="4">
        <v>1401643.4652</v>
      </c>
      <c r="W115" s="4">
        <v>3064073.4110999997</v>
      </c>
      <c r="X115" s="4">
        <f t="shared" si="11"/>
        <v>1532036.7055499998</v>
      </c>
      <c r="Y115" s="4">
        <f t="shared" si="18"/>
        <v>1532036.7055499998</v>
      </c>
      <c r="Z115" s="4">
        <v>59779039.9802</v>
      </c>
      <c r="AA115" s="5">
        <f t="shared" si="14"/>
        <v>163446857.05285001</v>
      </c>
    </row>
    <row r="116" spans="1:27" ht="24.9" customHeight="1" x14ac:dyDescent="0.25">
      <c r="A116" s="151"/>
      <c r="B116" s="146"/>
      <c r="C116" s="1">
        <v>16</v>
      </c>
      <c r="D116" s="4" t="s">
        <v>177</v>
      </c>
      <c r="E116" s="4">
        <v>68952341.503999993</v>
      </c>
      <c r="F116" s="4">
        <v>0</v>
      </c>
      <c r="G116" s="4">
        <v>29592045.4289</v>
      </c>
      <c r="H116" s="4">
        <v>1371174.6606999999</v>
      </c>
      <c r="I116" s="4">
        <v>2997466.8478000001</v>
      </c>
      <c r="J116" s="4">
        <v>0</v>
      </c>
      <c r="K116" s="4">
        <f t="shared" si="16"/>
        <v>2997466.8478000001</v>
      </c>
      <c r="L116" s="4">
        <v>86511313.382100001</v>
      </c>
      <c r="M116" s="5">
        <f t="shared" si="13"/>
        <v>189424341.82349998</v>
      </c>
      <c r="N116" s="8"/>
      <c r="O116" s="146"/>
      <c r="P116" s="9">
        <v>11</v>
      </c>
      <c r="Q116" s="113" t="s">
        <v>58</v>
      </c>
      <c r="R116" s="4" t="s">
        <v>556</v>
      </c>
      <c r="S116" s="4">
        <v>55875154.411200002</v>
      </c>
      <c r="T116" s="4">
        <v>0</v>
      </c>
      <c r="U116" s="4">
        <v>23979752.849800002</v>
      </c>
      <c r="V116" s="4">
        <v>1111123.9186</v>
      </c>
      <c r="W116" s="4">
        <v>2428980.9353999998</v>
      </c>
      <c r="X116" s="4">
        <f t="shared" si="11"/>
        <v>1214490.4676999999</v>
      </c>
      <c r="Y116" s="4">
        <f t="shared" si="18"/>
        <v>1214490.4676999999</v>
      </c>
      <c r="Z116" s="4">
        <v>57725732.388099998</v>
      </c>
      <c r="AA116" s="5">
        <f t="shared" si="14"/>
        <v>139906254.0354</v>
      </c>
    </row>
    <row r="117" spans="1:27" ht="24.9" customHeight="1" x14ac:dyDescent="0.25">
      <c r="A117" s="151"/>
      <c r="B117" s="146"/>
      <c r="C117" s="1">
        <v>17</v>
      </c>
      <c r="D117" s="4" t="s">
        <v>178</v>
      </c>
      <c r="E117" s="4">
        <v>67819914.905399993</v>
      </c>
      <c r="F117" s="4">
        <v>0</v>
      </c>
      <c r="G117" s="4">
        <v>29106045.699000001</v>
      </c>
      <c r="H117" s="4">
        <v>1348655.4158000001</v>
      </c>
      <c r="I117" s="4">
        <v>2948238.4807000002</v>
      </c>
      <c r="J117" s="4">
        <v>0</v>
      </c>
      <c r="K117" s="4">
        <f t="shared" si="16"/>
        <v>2948238.4807000002</v>
      </c>
      <c r="L117" s="4">
        <v>84637797.100099996</v>
      </c>
      <c r="M117" s="5">
        <f t="shared" si="13"/>
        <v>185860651.60100001</v>
      </c>
      <c r="N117" s="8"/>
      <c r="O117" s="146"/>
      <c r="P117" s="9">
        <v>12</v>
      </c>
      <c r="Q117" s="113" t="s">
        <v>58</v>
      </c>
      <c r="R117" s="4" t="s">
        <v>557</v>
      </c>
      <c r="S117" s="4">
        <v>49630146.367699996</v>
      </c>
      <c r="T117" s="4">
        <v>0</v>
      </c>
      <c r="U117" s="4">
        <v>21299603.667199999</v>
      </c>
      <c r="V117" s="4">
        <v>986936.73950000003</v>
      </c>
      <c r="W117" s="4">
        <v>2157500.6032000002</v>
      </c>
      <c r="X117" s="4">
        <f t="shared" si="11"/>
        <v>1078750.3016000001</v>
      </c>
      <c r="Y117" s="4">
        <f t="shared" si="18"/>
        <v>1078750.3016000001</v>
      </c>
      <c r="Z117" s="4">
        <v>55172054.626800001</v>
      </c>
      <c r="AA117" s="5">
        <f t="shared" si="14"/>
        <v>128167491.70279999</v>
      </c>
    </row>
    <row r="118" spans="1:27" ht="24.9" customHeight="1" x14ac:dyDescent="0.25">
      <c r="A118" s="151"/>
      <c r="B118" s="146"/>
      <c r="C118" s="1">
        <v>18</v>
      </c>
      <c r="D118" s="4" t="s">
        <v>179</v>
      </c>
      <c r="E118" s="4">
        <v>95375805.422700003</v>
      </c>
      <c r="F118" s="4">
        <v>0</v>
      </c>
      <c r="G118" s="4">
        <v>40932114.926399998</v>
      </c>
      <c r="H118" s="4">
        <v>1896627.2180000001</v>
      </c>
      <c r="I118" s="4">
        <v>4146136.4270000006</v>
      </c>
      <c r="J118" s="4">
        <v>0</v>
      </c>
      <c r="K118" s="4">
        <f t="shared" si="16"/>
        <v>4146136.4270000006</v>
      </c>
      <c r="L118" s="4">
        <v>102058052.3</v>
      </c>
      <c r="M118" s="5">
        <f t="shared" si="13"/>
        <v>244408736.29409999</v>
      </c>
      <c r="N118" s="8"/>
      <c r="O118" s="146"/>
      <c r="P118" s="9">
        <v>13</v>
      </c>
      <c r="Q118" s="113" t="s">
        <v>58</v>
      </c>
      <c r="R118" s="4" t="s">
        <v>558</v>
      </c>
      <c r="S118" s="4">
        <v>41526378.920999996</v>
      </c>
      <c r="T118" s="4">
        <v>0</v>
      </c>
      <c r="U118" s="4">
        <v>17821736.937800001</v>
      </c>
      <c r="V118" s="4">
        <v>825786.58369999996</v>
      </c>
      <c r="W118" s="4">
        <v>1805217.0731999998</v>
      </c>
      <c r="X118" s="4">
        <f t="shared" si="11"/>
        <v>902608.53659999988</v>
      </c>
      <c r="Y118" s="4">
        <f t="shared" si="18"/>
        <v>902608.53659999988</v>
      </c>
      <c r="Z118" s="4">
        <v>50890323.240900002</v>
      </c>
      <c r="AA118" s="5">
        <f t="shared" si="14"/>
        <v>111966834.22</v>
      </c>
    </row>
    <row r="119" spans="1:27" ht="24.9" customHeight="1" x14ac:dyDescent="0.25">
      <c r="A119" s="151"/>
      <c r="B119" s="146"/>
      <c r="C119" s="1">
        <v>19</v>
      </c>
      <c r="D119" s="4" t="s">
        <v>180</v>
      </c>
      <c r="E119" s="4">
        <v>53082166.470200002</v>
      </c>
      <c r="F119" s="4">
        <v>0</v>
      </c>
      <c r="G119" s="4">
        <v>22781095.5711</v>
      </c>
      <c r="H119" s="4">
        <v>1055583.0304</v>
      </c>
      <c r="I119" s="4">
        <v>2307565.3521000003</v>
      </c>
      <c r="J119" s="4">
        <v>0</v>
      </c>
      <c r="K119" s="4">
        <f t="shared" si="16"/>
        <v>2307565.3521000003</v>
      </c>
      <c r="L119" s="4">
        <v>70576674.044799998</v>
      </c>
      <c r="M119" s="5">
        <f t="shared" si="13"/>
        <v>149803084.46859998</v>
      </c>
      <c r="N119" s="8"/>
      <c r="O119" s="146"/>
      <c r="P119" s="9">
        <v>14</v>
      </c>
      <c r="Q119" s="113" t="s">
        <v>58</v>
      </c>
      <c r="R119" s="4" t="s">
        <v>559</v>
      </c>
      <c r="S119" s="4">
        <v>41350287.092099994</v>
      </c>
      <c r="T119" s="4">
        <v>0</v>
      </c>
      <c r="U119" s="4">
        <v>17746164.197500002</v>
      </c>
      <c r="V119" s="4">
        <v>822284.85120000003</v>
      </c>
      <c r="W119" s="4">
        <v>1797562.0841999999</v>
      </c>
      <c r="X119" s="4">
        <f t="shared" si="11"/>
        <v>898781.04209999996</v>
      </c>
      <c r="Y119" s="4">
        <f t="shared" si="18"/>
        <v>898781.04209999996</v>
      </c>
      <c r="Z119" s="4">
        <v>51173367.658500001</v>
      </c>
      <c r="AA119" s="5">
        <f t="shared" si="14"/>
        <v>111990884.8414</v>
      </c>
    </row>
    <row r="120" spans="1:27" ht="24.9" customHeight="1" x14ac:dyDescent="0.25">
      <c r="A120" s="151"/>
      <c r="B120" s="147"/>
      <c r="C120" s="1">
        <v>20</v>
      </c>
      <c r="D120" s="4" t="s">
        <v>181</v>
      </c>
      <c r="E120" s="4">
        <v>59397390.638700001</v>
      </c>
      <c r="F120" s="4">
        <v>0</v>
      </c>
      <c r="G120" s="4">
        <v>25491379.172899999</v>
      </c>
      <c r="H120" s="4">
        <v>1181166.5155</v>
      </c>
      <c r="I120" s="4">
        <v>2582098.0899</v>
      </c>
      <c r="J120" s="4">
        <v>0</v>
      </c>
      <c r="K120" s="4">
        <f t="shared" si="16"/>
        <v>2582098.0899</v>
      </c>
      <c r="L120" s="4">
        <v>80826782.338799998</v>
      </c>
      <c r="M120" s="5">
        <f t="shared" si="13"/>
        <v>169478816.75580001</v>
      </c>
      <c r="N120" s="8"/>
      <c r="O120" s="146"/>
      <c r="P120" s="9">
        <v>15</v>
      </c>
      <c r="Q120" s="113" t="s">
        <v>58</v>
      </c>
      <c r="R120" s="4" t="s">
        <v>560</v>
      </c>
      <c r="S120" s="4">
        <v>47215148.968200006</v>
      </c>
      <c r="T120" s="4">
        <v>0</v>
      </c>
      <c r="U120" s="4">
        <v>20263167.322900001</v>
      </c>
      <c r="V120" s="4">
        <v>938912.50760000001</v>
      </c>
      <c r="W120" s="4">
        <v>2052516.8639</v>
      </c>
      <c r="X120" s="4">
        <f t="shared" si="11"/>
        <v>1026258.43195</v>
      </c>
      <c r="Y120" s="4">
        <f t="shared" si="18"/>
        <v>1026258.43195</v>
      </c>
      <c r="Z120" s="4">
        <v>55783692.375</v>
      </c>
      <c r="AA120" s="5">
        <f t="shared" si="14"/>
        <v>125227179.60565001</v>
      </c>
    </row>
    <row r="121" spans="1:27" ht="24.9" customHeight="1" x14ac:dyDescent="0.25">
      <c r="A121" s="1"/>
      <c r="B121" s="150" t="s">
        <v>826</v>
      </c>
      <c r="C121" s="148"/>
      <c r="D121" s="11"/>
      <c r="E121" s="11">
        <f>SUM(E101:E120)</f>
        <v>1392519547.4139998</v>
      </c>
      <c r="F121" s="11">
        <f t="shared" ref="F121:L121" si="23">SUM(F101:F120)</f>
        <v>0</v>
      </c>
      <c r="G121" s="11">
        <f t="shared" si="23"/>
        <v>597622949.54639995</v>
      </c>
      <c r="H121" s="11">
        <f t="shared" si="23"/>
        <v>27691409.402900003</v>
      </c>
      <c r="I121" s="11">
        <f t="shared" si="23"/>
        <v>60535017.191</v>
      </c>
      <c r="J121" s="11">
        <f t="shared" si="23"/>
        <v>0</v>
      </c>
      <c r="K121" s="11">
        <f t="shared" si="23"/>
        <v>60535017.191</v>
      </c>
      <c r="L121" s="11">
        <f t="shared" si="23"/>
        <v>1725709445.0927</v>
      </c>
      <c r="M121" s="6">
        <f t="shared" si="13"/>
        <v>3804078368.6469994</v>
      </c>
      <c r="N121" s="8"/>
      <c r="O121" s="147"/>
      <c r="P121" s="9">
        <v>16</v>
      </c>
      <c r="Q121" s="113" t="s">
        <v>58</v>
      </c>
      <c r="R121" s="4" t="s">
        <v>561</v>
      </c>
      <c r="S121" s="4">
        <v>57146668.570100002</v>
      </c>
      <c r="T121" s="4">
        <v>0</v>
      </c>
      <c r="U121" s="4">
        <v>24525444.322099999</v>
      </c>
      <c r="V121" s="4">
        <v>1136409.0352</v>
      </c>
      <c r="W121" s="4">
        <v>2484255.6579</v>
      </c>
      <c r="X121" s="4">
        <f t="shared" si="11"/>
        <v>1242127.82895</v>
      </c>
      <c r="Y121" s="4">
        <f t="shared" si="18"/>
        <v>1242127.82895</v>
      </c>
      <c r="Z121" s="4">
        <v>58196582.587300003</v>
      </c>
      <c r="AA121" s="5">
        <f t="shared" si="14"/>
        <v>142247232.34364998</v>
      </c>
    </row>
    <row r="122" spans="1:27" ht="24.9" customHeight="1" x14ac:dyDescent="0.25">
      <c r="A122" s="151">
        <v>6</v>
      </c>
      <c r="B122" s="145" t="s">
        <v>924</v>
      </c>
      <c r="C122" s="1">
        <v>1</v>
      </c>
      <c r="D122" s="4" t="s">
        <v>182</v>
      </c>
      <c r="E122" s="4">
        <v>67450147.630099997</v>
      </c>
      <c r="F122" s="4">
        <v>0</v>
      </c>
      <c r="G122" s="4">
        <v>28947353.916099999</v>
      </c>
      <c r="H122" s="4">
        <v>1341302.2860000001</v>
      </c>
      <c r="I122" s="4">
        <v>2932164.1149999998</v>
      </c>
      <c r="J122" s="4">
        <f>I122/2</f>
        <v>1466082.0574999999</v>
      </c>
      <c r="K122" s="4">
        <f t="shared" ref="K122:K129" si="24">I122-J122</f>
        <v>1466082.0574999999</v>
      </c>
      <c r="L122" s="4">
        <v>100011463.3053</v>
      </c>
      <c r="M122" s="5">
        <f t="shared" si="13"/>
        <v>199216349.19499999</v>
      </c>
      <c r="N122" s="8"/>
      <c r="O122" s="1"/>
      <c r="P122" s="148"/>
      <c r="Q122" s="149"/>
      <c r="R122" s="11"/>
      <c r="S122" s="11">
        <f>S106+S107+S108+S109+S110+S111+S112+S113+S114+S115+S116+S117+S118+S119+S120+S121</f>
        <v>935883584.2802999</v>
      </c>
      <c r="T122" s="11">
        <f t="shared" ref="T122:Y122" si="25">T106+T107+T108+T109+T110+T111+T112+T113+T114+T115+T116+T117+T118+T119+T120+T121</f>
        <v>0</v>
      </c>
      <c r="U122" s="11">
        <f t="shared" si="25"/>
        <v>401650022.87289995</v>
      </c>
      <c r="V122" s="11">
        <f t="shared" si="25"/>
        <v>18610823.477699999</v>
      </c>
      <c r="W122" s="11">
        <f>W106+W107+W108+W109+W110+W111+W112+W113+W114+W115+W116+W117+W118+W119+W120+W121</f>
        <v>40684332.918799996</v>
      </c>
      <c r="X122" s="11">
        <f t="shared" si="25"/>
        <v>20342166.459399998</v>
      </c>
      <c r="Y122" s="11">
        <f t="shared" si="25"/>
        <v>20342166.459399998</v>
      </c>
      <c r="Z122" s="11">
        <f>Z106+Z107+Z108+Z109+Z110+Z111+Z112+Z113+Z114+Z115+Z116+Z117+Z118+Z119+Z120+Z121</f>
        <v>1007819369.2825003</v>
      </c>
      <c r="AA122" s="6">
        <f>S122+T122+U122+V122+Y122+Z122</f>
        <v>2384305966.3727999</v>
      </c>
    </row>
    <row r="123" spans="1:27" ht="24.9" customHeight="1" x14ac:dyDescent="0.25">
      <c r="A123" s="151"/>
      <c r="B123" s="146"/>
      <c r="C123" s="1">
        <v>2</v>
      </c>
      <c r="D123" s="4" t="s">
        <v>183</v>
      </c>
      <c r="E123" s="4">
        <v>77433119.189400002</v>
      </c>
      <c r="F123" s="4">
        <v>0</v>
      </c>
      <c r="G123" s="4">
        <v>33231712.3796</v>
      </c>
      <c r="H123" s="4">
        <v>1539821.9786</v>
      </c>
      <c r="I123" s="4">
        <v>3366139.6064999998</v>
      </c>
      <c r="J123" s="4">
        <f t="shared" ref="J123:J152" si="26">I123/2</f>
        <v>1683069.8032499999</v>
      </c>
      <c r="K123" s="4">
        <f t="shared" si="24"/>
        <v>1683069.8032499999</v>
      </c>
      <c r="L123" s="4">
        <v>111393081.3972</v>
      </c>
      <c r="M123" s="5">
        <f t="shared" si="13"/>
        <v>225280804.74805</v>
      </c>
      <c r="N123" s="8"/>
      <c r="O123" s="145">
        <v>24</v>
      </c>
      <c r="P123" s="9">
        <v>1</v>
      </c>
      <c r="Q123" s="113" t="s">
        <v>59</v>
      </c>
      <c r="R123" s="4" t="s">
        <v>562</v>
      </c>
      <c r="S123" s="4">
        <v>80194627.1127</v>
      </c>
      <c r="T123" s="4">
        <v>0</v>
      </c>
      <c r="U123" s="4">
        <v>34416859.4846</v>
      </c>
      <c r="V123" s="4">
        <v>1594736.8606</v>
      </c>
      <c r="W123" s="4">
        <v>3486186.7037</v>
      </c>
      <c r="X123" s="4"/>
      <c r="Y123" s="4">
        <f>W123-X123</f>
        <v>3486186.7037</v>
      </c>
      <c r="Z123" s="4">
        <v>373044856.68940002</v>
      </c>
      <c r="AA123" s="5">
        <f t="shared" si="14"/>
        <v>492737266.85100001</v>
      </c>
    </row>
    <row r="124" spans="1:27" ht="24.9" customHeight="1" x14ac:dyDescent="0.25">
      <c r="A124" s="151"/>
      <c r="B124" s="146"/>
      <c r="C124" s="1">
        <v>3</v>
      </c>
      <c r="D124" s="116" t="s">
        <v>184</v>
      </c>
      <c r="E124" s="4">
        <v>51531823.07</v>
      </c>
      <c r="F124" s="4">
        <v>0</v>
      </c>
      <c r="G124" s="4">
        <v>22115739.8873</v>
      </c>
      <c r="H124" s="4">
        <v>1024753.1624</v>
      </c>
      <c r="I124" s="4">
        <v>2240169.4835999999</v>
      </c>
      <c r="J124" s="4">
        <f t="shared" si="26"/>
        <v>1120084.7418</v>
      </c>
      <c r="K124" s="4">
        <f t="shared" si="24"/>
        <v>1120084.7418</v>
      </c>
      <c r="L124" s="4">
        <v>85617873.258300006</v>
      </c>
      <c r="M124" s="5">
        <f t="shared" si="13"/>
        <v>161410274.11980003</v>
      </c>
      <c r="N124" s="8"/>
      <c r="O124" s="146"/>
      <c r="P124" s="9">
        <v>2</v>
      </c>
      <c r="Q124" s="113" t="s">
        <v>59</v>
      </c>
      <c r="R124" s="116" t="s">
        <v>563</v>
      </c>
      <c r="S124" s="4">
        <v>103079593.91450001</v>
      </c>
      <c r="T124" s="4">
        <v>0</v>
      </c>
      <c r="U124" s="4">
        <v>44238324.027599998</v>
      </c>
      <c r="V124" s="4">
        <v>2049823.4595000001</v>
      </c>
      <c r="W124" s="4">
        <v>4481032.2420000006</v>
      </c>
      <c r="X124" s="4"/>
      <c r="Y124" s="4">
        <f t="shared" ref="Y124:Y142" si="27">W124-X124</f>
        <v>4481032.2420000006</v>
      </c>
      <c r="Z124" s="4">
        <v>402987723.57029998</v>
      </c>
      <c r="AA124" s="5">
        <f t="shared" si="14"/>
        <v>556836497.21390009</v>
      </c>
    </row>
    <row r="125" spans="1:27" ht="24.9" customHeight="1" x14ac:dyDescent="0.25">
      <c r="A125" s="151"/>
      <c r="B125" s="146"/>
      <c r="C125" s="1">
        <v>4</v>
      </c>
      <c r="D125" s="4" t="s">
        <v>185</v>
      </c>
      <c r="E125" s="4">
        <v>63541065.915100001</v>
      </c>
      <c r="F125" s="4">
        <v>0</v>
      </c>
      <c r="G125" s="4">
        <v>27269706.410999998</v>
      </c>
      <c r="H125" s="4">
        <v>1263566.9449</v>
      </c>
      <c r="I125" s="4">
        <v>2762230.1781000001</v>
      </c>
      <c r="J125" s="4">
        <f t="shared" si="26"/>
        <v>1381115.0890500001</v>
      </c>
      <c r="K125" s="4">
        <f t="shared" si="24"/>
        <v>1381115.0890500001</v>
      </c>
      <c r="L125" s="4">
        <v>92782677.183200002</v>
      </c>
      <c r="M125" s="5">
        <f t="shared" si="13"/>
        <v>186238131.54324999</v>
      </c>
      <c r="N125" s="8"/>
      <c r="O125" s="146"/>
      <c r="P125" s="9">
        <v>3</v>
      </c>
      <c r="Q125" s="113" t="s">
        <v>59</v>
      </c>
      <c r="R125" s="4" t="s">
        <v>564</v>
      </c>
      <c r="S125" s="4">
        <v>166235502.0239</v>
      </c>
      <c r="T125" s="4">
        <v>0</v>
      </c>
      <c r="U125" s="4">
        <v>71342733.553200006</v>
      </c>
      <c r="V125" s="4">
        <v>3305731.2211000002</v>
      </c>
      <c r="W125" s="4">
        <v>7226519.0038999999</v>
      </c>
      <c r="X125" s="4"/>
      <c r="Y125" s="4">
        <f t="shared" si="27"/>
        <v>7226519.0038999999</v>
      </c>
      <c r="Z125" s="4">
        <v>482278763.54210001</v>
      </c>
      <c r="AA125" s="5">
        <f t="shared" si="14"/>
        <v>730389249.34420002</v>
      </c>
    </row>
    <row r="126" spans="1:27" ht="24.9" customHeight="1" x14ac:dyDescent="0.25">
      <c r="A126" s="151"/>
      <c r="B126" s="146"/>
      <c r="C126" s="1">
        <v>5</v>
      </c>
      <c r="D126" s="4" t="s">
        <v>186</v>
      </c>
      <c r="E126" s="4">
        <v>66776120.506099999</v>
      </c>
      <c r="F126" s="4">
        <v>0</v>
      </c>
      <c r="G126" s="4">
        <v>28658083.9531</v>
      </c>
      <c r="H126" s="4">
        <v>1327898.6961000001</v>
      </c>
      <c r="I126" s="4">
        <v>2902863.0946999998</v>
      </c>
      <c r="J126" s="4">
        <f t="shared" si="26"/>
        <v>1451431.5473499999</v>
      </c>
      <c r="K126" s="4">
        <f t="shared" si="24"/>
        <v>1451431.5473499999</v>
      </c>
      <c r="L126" s="4">
        <v>99327161.015799999</v>
      </c>
      <c r="M126" s="5">
        <f t="shared" si="13"/>
        <v>197540695.71845001</v>
      </c>
      <c r="N126" s="8"/>
      <c r="O126" s="146"/>
      <c r="P126" s="9">
        <v>4</v>
      </c>
      <c r="Q126" s="113" t="s">
        <v>59</v>
      </c>
      <c r="R126" s="4" t="s">
        <v>565</v>
      </c>
      <c r="S126" s="4">
        <v>64972066.405599996</v>
      </c>
      <c r="T126" s="4">
        <v>0</v>
      </c>
      <c r="U126" s="4">
        <v>27883844.098000001</v>
      </c>
      <c r="V126" s="4">
        <v>1292023.5797999999</v>
      </c>
      <c r="W126" s="4">
        <v>2824438.0225000004</v>
      </c>
      <c r="X126" s="4"/>
      <c r="Y126" s="4">
        <f t="shared" si="27"/>
        <v>2824438.0225000004</v>
      </c>
      <c r="Z126" s="4">
        <v>354107595.61360002</v>
      </c>
      <c r="AA126" s="5">
        <f t="shared" si="14"/>
        <v>451079967.71950001</v>
      </c>
    </row>
    <row r="127" spans="1:27" ht="24.9" customHeight="1" x14ac:dyDescent="0.25">
      <c r="A127" s="151"/>
      <c r="B127" s="146"/>
      <c r="C127" s="1">
        <v>6</v>
      </c>
      <c r="D127" s="4" t="s">
        <v>187</v>
      </c>
      <c r="E127" s="4">
        <v>65651292.403200001</v>
      </c>
      <c r="F127" s="4">
        <v>0</v>
      </c>
      <c r="G127" s="4">
        <v>28175345.244100001</v>
      </c>
      <c r="H127" s="4">
        <v>1305530.5537</v>
      </c>
      <c r="I127" s="4">
        <v>2853965.0460000001</v>
      </c>
      <c r="J127" s="4">
        <f t="shared" si="26"/>
        <v>1426982.523</v>
      </c>
      <c r="K127" s="4">
        <f t="shared" si="24"/>
        <v>1426982.523</v>
      </c>
      <c r="L127" s="4">
        <v>100291569.0834</v>
      </c>
      <c r="M127" s="5">
        <f t="shared" si="13"/>
        <v>196850719.80739999</v>
      </c>
      <c r="N127" s="8"/>
      <c r="O127" s="146"/>
      <c r="P127" s="9">
        <v>5</v>
      </c>
      <c r="Q127" s="113" t="s">
        <v>59</v>
      </c>
      <c r="R127" s="4" t="s">
        <v>566</v>
      </c>
      <c r="S127" s="4">
        <v>54625009.195</v>
      </c>
      <c r="T127" s="4">
        <v>0</v>
      </c>
      <c r="U127" s="4">
        <v>23443232.215</v>
      </c>
      <c r="V127" s="4">
        <v>1086263.7412</v>
      </c>
      <c r="W127" s="4">
        <v>2374635.1545000002</v>
      </c>
      <c r="X127" s="4"/>
      <c r="Y127" s="4">
        <f t="shared" si="27"/>
        <v>2374635.1545000002</v>
      </c>
      <c r="Z127" s="4">
        <v>340642749.23610002</v>
      </c>
      <c r="AA127" s="5">
        <f t="shared" si="14"/>
        <v>422171889.54180002</v>
      </c>
    </row>
    <row r="128" spans="1:27" ht="24.9" customHeight="1" x14ac:dyDescent="0.25">
      <c r="A128" s="151"/>
      <c r="B128" s="146"/>
      <c r="C128" s="1">
        <v>7</v>
      </c>
      <c r="D128" s="4" t="s">
        <v>188</v>
      </c>
      <c r="E128" s="4">
        <v>90701751.159600005</v>
      </c>
      <c r="F128" s="4">
        <v>0</v>
      </c>
      <c r="G128" s="4">
        <v>38926166.715300001</v>
      </c>
      <c r="H128" s="4">
        <v>1803679.7614</v>
      </c>
      <c r="I128" s="4">
        <v>3942947.9290999998</v>
      </c>
      <c r="J128" s="4">
        <f t="shared" si="26"/>
        <v>1971473.9645499999</v>
      </c>
      <c r="K128" s="4">
        <f t="shared" si="24"/>
        <v>1971473.9645499999</v>
      </c>
      <c r="L128" s="4">
        <v>117959070.72840001</v>
      </c>
      <c r="M128" s="5">
        <f t="shared" si="13"/>
        <v>251362142.32925004</v>
      </c>
      <c r="N128" s="8"/>
      <c r="O128" s="146"/>
      <c r="P128" s="9">
        <v>6</v>
      </c>
      <c r="Q128" s="113" t="s">
        <v>59</v>
      </c>
      <c r="R128" s="4" t="s">
        <v>567</v>
      </c>
      <c r="S128" s="4">
        <v>61068744.978299998</v>
      </c>
      <c r="T128" s="4">
        <v>0</v>
      </c>
      <c r="U128" s="4">
        <v>26208668.716200002</v>
      </c>
      <c r="V128" s="4">
        <v>1214402.7867000001</v>
      </c>
      <c r="W128" s="4">
        <v>2654754.4945</v>
      </c>
      <c r="X128" s="4"/>
      <c r="Y128" s="4">
        <f t="shared" si="27"/>
        <v>2654754.4945</v>
      </c>
      <c r="Z128" s="4">
        <v>343812606.27929997</v>
      </c>
      <c r="AA128" s="5">
        <f t="shared" si="14"/>
        <v>434959177.255</v>
      </c>
    </row>
    <row r="129" spans="1:27" ht="24.9" customHeight="1" x14ac:dyDescent="0.25">
      <c r="A129" s="151"/>
      <c r="B129" s="147"/>
      <c r="C129" s="1">
        <v>8</v>
      </c>
      <c r="D129" s="4" t="s">
        <v>189</v>
      </c>
      <c r="E129" s="4">
        <v>83721106.780599996</v>
      </c>
      <c r="F129" s="4">
        <v>0</v>
      </c>
      <c r="G129" s="4">
        <v>35930306.950800002</v>
      </c>
      <c r="H129" s="4">
        <v>1664863.8418000001</v>
      </c>
      <c r="I129" s="4">
        <v>3639488.3271999997</v>
      </c>
      <c r="J129" s="4">
        <f t="shared" si="26"/>
        <v>1819744.1635999999</v>
      </c>
      <c r="K129" s="4">
        <f t="shared" si="24"/>
        <v>1819744.1635999999</v>
      </c>
      <c r="L129" s="4">
        <v>122491387.9225</v>
      </c>
      <c r="M129" s="5">
        <f t="shared" si="13"/>
        <v>245627409.6593</v>
      </c>
      <c r="N129" s="8"/>
      <c r="O129" s="146"/>
      <c r="P129" s="9">
        <v>7</v>
      </c>
      <c r="Q129" s="113" t="s">
        <v>59</v>
      </c>
      <c r="R129" s="4" t="s">
        <v>568</v>
      </c>
      <c r="S129" s="4">
        <v>56070437.837499999</v>
      </c>
      <c r="T129" s="4">
        <v>0</v>
      </c>
      <c r="U129" s="4">
        <v>24063561.983800001</v>
      </c>
      <c r="V129" s="4">
        <v>1115007.2919000001</v>
      </c>
      <c r="W129" s="4">
        <v>2437470.2133999998</v>
      </c>
      <c r="X129" s="4"/>
      <c r="Y129" s="4">
        <f t="shared" si="27"/>
        <v>2437470.2133999998</v>
      </c>
      <c r="Z129" s="4">
        <v>335840344.35329998</v>
      </c>
      <c r="AA129" s="5">
        <f t="shared" si="14"/>
        <v>419526821.67989999</v>
      </c>
    </row>
    <row r="130" spans="1:27" ht="24.9" customHeight="1" x14ac:dyDescent="0.25">
      <c r="A130" s="1"/>
      <c r="B130" s="150" t="s">
        <v>827</v>
      </c>
      <c r="C130" s="148"/>
      <c r="D130" s="11"/>
      <c r="E130" s="11">
        <f>SUM(E122:E129)</f>
        <v>566806426.65409994</v>
      </c>
      <c r="F130" s="11">
        <f t="shared" ref="F130:L130" si="28">SUM(F122:F129)</f>
        <v>0</v>
      </c>
      <c r="G130" s="11">
        <f t="shared" si="28"/>
        <v>243254415.45730001</v>
      </c>
      <c r="H130" s="11">
        <f t="shared" si="28"/>
        <v>11271417.2249</v>
      </c>
      <c r="I130" s="11">
        <f t="shared" si="28"/>
        <v>24639967.780200001</v>
      </c>
      <c r="J130" s="11">
        <f t="shared" si="28"/>
        <v>12319983.8901</v>
      </c>
      <c r="K130" s="11">
        <f t="shared" si="28"/>
        <v>12319983.8901</v>
      </c>
      <c r="L130" s="11">
        <f t="shared" si="28"/>
        <v>829874283.89409995</v>
      </c>
      <c r="M130" s="6">
        <f t="shared" si="13"/>
        <v>1663526527.1204998</v>
      </c>
      <c r="N130" s="8"/>
      <c r="O130" s="146"/>
      <c r="P130" s="9">
        <v>8</v>
      </c>
      <c r="Q130" s="113" t="s">
        <v>59</v>
      </c>
      <c r="R130" s="4" t="s">
        <v>569</v>
      </c>
      <c r="S130" s="4">
        <v>67643018.213400006</v>
      </c>
      <c r="T130" s="4">
        <v>0</v>
      </c>
      <c r="U130" s="4">
        <v>29030127.5383</v>
      </c>
      <c r="V130" s="4">
        <v>1345137.6780999999</v>
      </c>
      <c r="W130" s="4">
        <v>2940548.5027999999</v>
      </c>
      <c r="X130" s="4"/>
      <c r="Y130" s="4">
        <f t="shared" si="27"/>
        <v>2940548.5027999999</v>
      </c>
      <c r="Z130" s="4">
        <v>350049467.98180002</v>
      </c>
      <c r="AA130" s="5">
        <f t="shared" si="14"/>
        <v>451008299.91440004</v>
      </c>
    </row>
    <row r="131" spans="1:27" ht="24.9" customHeight="1" x14ac:dyDescent="0.25">
      <c r="A131" s="151">
        <v>7</v>
      </c>
      <c r="B131" s="145" t="s">
        <v>925</v>
      </c>
      <c r="C131" s="1">
        <v>1</v>
      </c>
      <c r="D131" s="4" t="s">
        <v>190</v>
      </c>
      <c r="E131" s="4">
        <v>66710525.148900002</v>
      </c>
      <c r="F131" s="4">
        <f>-6066891.24</f>
        <v>-6066891.2400000002</v>
      </c>
      <c r="G131" s="4">
        <v>28629932.613400001</v>
      </c>
      <c r="H131" s="4">
        <v>1326594.2779000001</v>
      </c>
      <c r="I131" s="4">
        <v>2900011.5612000003</v>
      </c>
      <c r="J131" s="4">
        <f t="shared" si="26"/>
        <v>1450005.7806000002</v>
      </c>
      <c r="K131" s="4">
        <f t="shared" ref="K131:K181" si="29">I131-J131</f>
        <v>1450005.7806000002</v>
      </c>
      <c r="L131" s="4">
        <v>65394463.476300001</v>
      </c>
      <c r="M131" s="5">
        <f t="shared" si="13"/>
        <v>157444630.0571</v>
      </c>
      <c r="N131" s="8"/>
      <c r="O131" s="146"/>
      <c r="P131" s="9">
        <v>9</v>
      </c>
      <c r="Q131" s="113" t="s">
        <v>59</v>
      </c>
      <c r="R131" s="4" t="s">
        <v>570</v>
      </c>
      <c r="S131" s="4">
        <v>45167717.159100004</v>
      </c>
      <c r="T131" s="4">
        <v>0</v>
      </c>
      <c r="U131" s="4">
        <v>19384477.871800002</v>
      </c>
      <c r="V131" s="4">
        <v>898197.62309999997</v>
      </c>
      <c r="W131" s="4">
        <v>1963511.7797000001</v>
      </c>
      <c r="X131" s="4"/>
      <c r="Y131" s="4">
        <f t="shared" si="27"/>
        <v>1963511.7797000001</v>
      </c>
      <c r="Z131" s="4">
        <v>327301192.14480001</v>
      </c>
      <c r="AA131" s="5">
        <f t="shared" si="14"/>
        <v>394715096.57850003</v>
      </c>
    </row>
    <row r="132" spans="1:27" ht="24.9" customHeight="1" x14ac:dyDescent="0.25">
      <c r="A132" s="151"/>
      <c r="B132" s="146"/>
      <c r="C132" s="1">
        <v>2</v>
      </c>
      <c r="D132" s="4" t="s">
        <v>191</v>
      </c>
      <c r="E132" s="4">
        <v>58861944.618999995</v>
      </c>
      <c r="F132" s="4">
        <f t="shared" ref="F132:F153" si="30">-6066891.24</f>
        <v>-6066891.2400000002</v>
      </c>
      <c r="G132" s="4">
        <v>25261583.598299999</v>
      </c>
      <c r="H132" s="4">
        <v>1170518.7261000001</v>
      </c>
      <c r="I132" s="4">
        <v>2558821.4082999998</v>
      </c>
      <c r="J132" s="4">
        <f t="shared" si="26"/>
        <v>1279410.7041499999</v>
      </c>
      <c r="K132" s="4">
        <f t="shared" si="29"/>
        <v>1279410.7041499999</v>
      </c>
      <c r="L132" s="4">
        <v>56931315.172300003</v>
      </c>
      <c r="M132" s="5">
        <f t="shared" si="13"/>
        <v>137437881.57984999</v>
      </c>
      <c r="N132" s="8"/>
      <c r="O132" s="146"/>
      <c r="P132" s="9">
        <v>10</v>
      </c>
      <c r="Q132" s="113" t="s">
        <v>59</v>
      </c>
      <c r="R132" s="4" t="s">
        <v>571</v>
      </c>
      <c r="S132" s="4">
        <v>77015505.3583</v>
      </c>
      <c r="T132" s="4">
        <v>0</v>
      </c>
      <c r="U132" s="4">
        <v>33052486.450599998</v>
      </c>
      <c r="V132" s="4">
        <v>1531517.3803000001</v>
      </c>
      <c r="W132" s="4">
        <v>3347985.2757000001</v>
      </c>
      <c r="X132" s="4"/>
      <c r="Y132" s="4">
        <f t="shared" si="27"/>
        <v>3347985.2757000001</v>
      </c>
      <c r="Z132" s="4">
        <v>368762323.8563</v>
      </c>
      <c r="AA132" s="5">
        <f t="shared" si="14"/>
        <v>483709818.32120001</v>
      </c>
    </row>
    <row r="133" spans="1:27" ht="24.9" customHeight="1" x14ac:dyDescent="0.25">
      <c r="A133" s="151"/>
      <c r="B133" s="146"/>
      <c r="C133" s="1">
        <v>3</v>
      </c>
      <c r="D133" s="4" t="s">
        <v>192</v>
      </c>
      <c r="E133" s="4">
        <v>56995862.464399993</v>
      </c>
      <c r="F133" s="4">
        <f t="shared" si="30"/>
        <v>-6066891.2400000002</v>
      </c>
      <c r="G133" s="4">
        <v>24460723.370900001</v>
      </c>
      <c r="H133" s="4">
        <v>1133410.1303999999</v>
      </c>
      <c r="I133" s="4">
        <v>2477699.8789000004</v>
      </c>
      <c r="J133" s="4">
        <f t="shared" si="26"/>
        <v>1238849.9394500002</v>
      </c>
      <c r="K133" s="4">
        <f t="shared" si="29"/>
        <v>1238849.9394500002</v>
      </c>
      <c r="L133" s="4">
        <v>54425724.2399</v>
      </c>
      <c r="M133" s="5">
        <f t="shared" si="13"/>
        <v>132187678.90504998</v>
      </c>
      <c r="N133" s="8"/>
      <c r="O133" s="146"/>
      <c r="P133" s="9">
        <v>11</v>
      </c>
      <c r="Q133" s="113" t="s">
        <v>59</v>
      </c>
      <c r="R133" s="4" t="s">
        <v>572</v>
      </c>
      <c r="S133" s="4">
        <v>66576094.4318</v>
      </c>
      <c r="T133" s="4">
        <v>0</v>
      </c>
      <c r="U133" s="4">
        <v>28572239.432799999</v>
      </c>
      <c r="V133" s="4">
        <v>1323921.0112999999</v>
      </c>
      <c r="W133" s="4">
        <v>2894167.6462999997</v>
      </c>
      <c r="X133" s="4"/>
      <c r="Y133" s="4">
        <f t="shared" si="27"/>
        <v>2894167.6462999997</v>
      </c>
      <c r="Z133" s="4">
        <v>353443730.22640002</v>
      </c>
      <c r="AA133" s="5">
        <f t="shared" si="14"/>
        <v>452810152.74860001</v>
      </c>
    </row>
    <row r="134" spans="1:27" ht="24.9" customHeight="1" x14ac:dyDescent="0.25">
      <c r="A134" s="151"/>
      <c r="B134" s="146"/>
      <c r="C134" s="1">
        <v>4</v>
      </c>
      <c r="D134" s="4" t="s">
        <v>193</v>
      </c>
      <c r="E134" s="4">
        <v>67567849.947599992</v>
      </c>
      <c r="F134" s="4">
        <f t="shared" si="30"/>
        <v>-6066891.2400000002</v>
      </c>
      <c r="G134" s="4">
        <v>28997867.825399999</v>
      </c>
      <c r="H134" s="4">
        <v>1343642.8946</v>
      </c>
      <c r="I134" s="4">
        <v>2937280.82</v>
      </c>
      <c r="J134" s="4">
        <f t="shared" si="26"/>
        <v>1468640.41</v>
      </c>
      <c r="K134" s="4">
        <f t="shared" si="29"/>
        <v>1468640.41</v>
      </c>
      <c r="L134" s="4">
        <v>68712321.092700005</v>
      </c>
      <c r="M134" s="5">
        <f t="shared" si="13"/>
        <v>162023430.9303</v>
      </c>
      <c r="N134" s="8"/>
      <c r="O134" s="146"/>
      <c r="P134" s="9">
        <v>12</v>
      </c>
      <c r="Q134" s="113" t="s">
        <v>59</v>
      </c>
      <c r="R134" s="4" t="s">
        <v>573</v>
      </c>
      <c r="S134" s="4">
        <v>91538827.720700011</v>
      </c>
      <c r="T134" s="4">
        <v>0</v>
      </c>
      <c r="U134" s="4">
        <v>39285412.059100002</v>
      </c>
      <c r="V134" s="4">
        <v>1820325.7250000001</v>
      </c>
      <c r="W134" s="4">
        <v>3979336.9651000001</v>
      </c>
      <c r="X134" s="4"/>
      <c r="Y134" s="4">
        <f t="shared" si="27"/>
        <v>3979336.9651000001</v>
      </c>
      <c r="Z134" s="4">
        <v>383153776.71090001</v>
      </c>
      <c r="AA134" s="5">
        <f t="shared" si="14"/>
        <v>519777679.18080002</v>
      </c>
    </row>
    <row r="135" spans="1:27" ht="24.9" customHeight="1" x14ac:dyDescent="0.25">
      <c r="A135" s="151"/>
      <c r="B135" s="146"/>
      <c r="C135" s="1">
        <v>5</v>
      </c>
      <c r="D135" s="4" t="s">
        <v>194</v>
      </c>
      <c r="E135" s="4">
        <v>87692549.234999999</v>
      </c>
      <c r="F135" s="4">
        <f t="shared" si="30"/>
        <v>-6066891.2400000002</v>
      </c>
      <c r="G135" s="4">
        <v>37634717.605499998</v>
      </c>
      <c r="H135" s="4">
        <v>1743839.2782999999</v>
      </c>
      <c r="I135" s="4">
        <v>3812133.1835999996</v>
      </c>
      <c r="J135" s="4">
        <f t="shared" si="26"/>
        <v>1906066.5917999998</v>
      </c>
      <c r="K135" s="4">
        <f t="shared" si="29"/>
        <v>1906066.5917999998</v>
      </c>
      <c r="L135" s="4">
        <v>89445090.928100005</v>
      </c>
      <c r="M135" s="5">
        <f t="shared" si="13"/>
        <v>212355372.3987</v>
      </c>
      <c r="N135" s="8"/>
      <c r="O135" s="146"/>
      <c r="P135" s="9">
        <v>13</v>
      </c>
      <c r="Q135" s="113" t="s">
        <v>59</v>
      </c>
      <c r="R135" s="4" t="s">
        <v>574</v>
      </c>
      <c r="S135" s="4">
        <v>99039096.85180001</v>
      </c>
      <c r="T135" s="4">
        <v>0</v>
      </c>
      <c r="U135" s="4">
        <v>42504277.438000001</v>
      </c>
      <c r="V135" s="4">
        <v>1969474.8149000001</v>
      </c>
      <c r="W135" s="4">
        <v>4305385.4731000001</v>
      </c>
      <c r="X135" s="4"/>
      <c r="Y135" s="4">
        <f t="shared" si="27"/>
        <v>4305385.4731000001</v>
      </c>
      <c r="Z135" s="4">
        <v>400488277.06599998</v>
      </c>
      <c r="AA135" s="5">
        <f t="shared" si="14"/>
        <v>548306511.64380002</v>
      </c>
    </row>
    <row r="136" spans="1:27" ht="24.9" customHeight="1" x14ac:dyDescent="0.25">
      <c r="A136" s="151"/>
      <c r="B136" s="146"/>
      <c r="C136" s="1">
        <v>6</v>
      </c>
      <c r="D136" s="4" t="s">
        <v>195</v>
      </c>
      <c r="E136" s="4">
        <v>71645911.828999996</v>
      </c>
      <c r="F136" s="4">
        <f t="shared" si="30"/>
        <v>-6066891.2400000002</v>
      </c>
      <c r="G136" s="4">
        <v>30748035.982500002</v>
      </c>
      <c r="H136" s="4">
        <v>1424738.5469</v>
      </c>
      <c r="I136" s="4">
        <v>3114560.5908000004</v>
      </c>
      <c r="J136" s="4">
        <f t="shared" si="26"/>
        <v>1557280.2954000002</v>
      </c>
      <c r="K136" s="4">
        <f t="shared" si="29"/>
        <v>1557280.2954000002</v>
      </c>
      <c r="L136" s="4">
        <v>67093130.705600001</v>
      </c>
      <c r="M136" s="5">
        <f t="shared" ref="M136:M199" si="31">E136+F136+G136+H136+K136+L136</f>
        <v>166402206.11939999</v>
      </c>
      <c r="N136" s="8"/>
      <c r="O136" s="146"/>
      <c r="P136" s="9">
        <v>14</v>
      </c>
      <c r="Q136" s="113" t="s">
        <v>59</v>
      </c>
      <c r="R136" s="4" t="s">
        <v>575</v>
      </c>
      <c r="S136" s="4">
        <v>53314277.169700004</v>
      </c>
      <c r="T136" s="4">
        <v>0</v>
      </c>
      <c r="U136" s="4">
        <v>22880709.742400002</v>
      </c>
      <c r="V136" s="4">
        <v>1060198.7446999999</v>
      </c>
      <c r="W136" s="4">
        <v>2317655.5696999999</v>
      </c>
      <c r="X136" s="4"/>
      <c r="Y136" s="4">
        <f t="shared" si="27"/>
        <v>2317655.5696999999</v>
      </c>
      <c r="Z136" s="4">
        <v>339584171.12870002</v>
      </c>
      <c r="AA136" s="5">
        <f t="shared" ref="AA136:AA199" si="32">S136+T136+U136+V136+Y136+Z136</f>
        <v>419157012.35520005</v>
      </c>
    </row>
    <row r="137" spans="1:27" ht="24.9" customHeight="1" x14ac:dyDescent="0.25">
      <c r="A137" s="151"/>
      <c r="B137" s="146"/>
      <c r="C137" s="1">
        <v>7</v>
      </c>
      <c r="D137" s="4" t="s">
        <v>196</v>
      </c>
      <c r="E137" s="4">
        <v>67962835.4058</v>
      </c>
      <c r="F137" s="4">
        <f t="shared" si="30"/>
        <v>-6066891.2400000002</v>
      </c>
      <c r="G137" s="4">
        <v>29167382.411400001</v>
      </c>
      <c r="H137" s="4">
        <v>1351497.5089</v>
      </c>
      <c r="I137" s="4">
        <v>2954451.4598000003</v>
      </c>
      <c r="J137" s="4">
        <f t="shared" si="26"/>
        <v>1477225.7299000002</v>
      </c>
      <c r="K137" s="4">
        <f t="shared" si="29"/>
        <v>1477225.7299000002</v>
      </c>
      <c r="L137" s="4">
        <v>63359455.593999997</v>
      </c>
      <c r="M137" s="5">
        <f t="shared" si="31"/>
        <v>157251505.41</v>
      </c>
      <c r="N137" s="8"/>
      <c r="O137" s="146"/>
      <c r="P137" s="9">
        <v>15</v>
      </c>
      <c r="Q137" s="113" t="s">
        <v>59</v>
      </c>
      <c r="R137" s="4" t="s">
        <v>576</v>
      </c>
      <c r="S137" s="4">
        <v>64332237.794399999</v>
      </c>
      <c r="T137" s="4">
        <v>0</v>
      </c>
      <c r="U137" s="4">
        <v>27609250.996100001</v>
      </c>
      <c r="V137" s="4">
        <v>1279300.0556999999</v>
      </c>
      <c r="W137" s="4">
        <v>2796623.6653999998</v>
      </c>
      <c r="X137" s="4"/>
      <c r="Y137" s="4">
        <f t="shared" si="27"/>
        <v>2796623.6653999998</v>
      </c>
      <c r="Z137" s="4">
        <v>354048021.3757</v>
      </c>
      <c r="AA137" s="5">
        <f t="shared" si="32"/>
        <v>450065433.88730001</v>
      </c>
    </row>
    <row r="138" spans="1:27" ht="24.9" customHeight="1" x14ac:dyDescent="0.25">
      <c r="A138" s="151"/>
      <c r="B138" s="146"/>
      <c r="C138" s="1">
        <v>8</v>
      </c>
      <c r="D138" s="4" t="s">
        <v>197</v>
      </c>
      <c r="E138" s="4">
        <v>58404032.6448</v>
      </c>
      <c r="F138" s="4">
        <f t="shared" si="30"/>
        <v>-6066891.2400000002</v>
      </c>
      <c r="G138" s="4">
        <v>25065063.0502</v>
      </c>
      <c r="H138" s="4">
        <v>1161412.7656</v>
      </c>
      <c r="I138" s="4">
        <v>2538915.2538000001</v>
      </c>
      <c r="J138" s="4">
        <f t="shared" si="26"/>
        <v>1269457.6269</v>
      </c>
      <c r="K138" s="4">
        <f t="shared" si="29"/>
        <v>1269457.6269</v>
      </c>
      <c r="L138" s="4">
        <v>57815845.674199998</v>
      </c>
      <c r="M138" s="5">
        <f t="shared" si="31"/>
        <v>137648920.52169999</v>
      </c>
      <c r="N138" s="8"/>
      <c r="O138" s="146"/>
      <c r="P138" s="9">
        <v>16</v>
      </c>
      <c r="Q138" s="113" t="s">
        <v>59</v>
      </c>
      <c r="R138" s="4" t="s">
        <v>577</v>
      </c>
      <c r="S138" s="4">
        <v>96310193.2509</v>
      </c>
      <c r="T138" s="4">
        <v>0</v>
      </c>
      <c r="U138" s="4">
        <v>41333123.0207</v>
      </c>
      <c r="V138" s="4">
        <v>1915208.2971000001</v>
      </c>
      <c r="W138" s="4">
        <v>4186755.7369999997</v>
      </c>
      <c r="X138" s="4"/>
      <c r="Y138" s="4">
        <f t="shared" si="27"/>
        <v>4186755.7369999997</v>
      </c>
      <c r="Z138" s="4">
        <v>396162599.66149998</v>
      </c>
      <c r="AA138" s="5">
        <f t="shared" si="32"/>
        <v>539907879.96720004</v>
      </c>
    </row>
    <row r="139" spans="1:27" ht="24.9" customHeight="1" x14ac:dyDescent="0.25">
      <c r="A139" s="151"/>
      <c r="B139" s="146"/>
      <c r="C139" s="1">
        <v>9</v>
      </c>
      <c r="D139" s="4" t="s">
        <v>198</v>
      </c>
      <c r="E139" s="4">
        <v>73779356.712099999</v>
      </c>
      <c r="F139" s="4">
        <f t="shared" si="30"/>
        <v>-6066891.2400000002</v>
      </c>
      <c r="G139" s="4">
        <v>31663639.376400001</v>
      </c>
      <c r="H139" s="4">
        <v>1467163.8728</v>
      </c>
      <c r="I139" s="4">
        <v>3207304.7988999998</v>
      </c>
      <c r="J139" s="4">
        <f t="shared" si="26"/>
        <v>1603652.3994499999</v>
      </c>
      <c r="K139" s="4">
        <f t="shared" si="29"/>
        <v>1603652.3994499999</v>
      </c>
      <c r="L139" s="4">
        <v>71516985.385700002</v>
      </c>
      <c r="M139" s="5">
        <f t="shared" si="31"/>
        <v>173963906.50645</v>
      </c>
      <c r="N139" s="8"/>
      <c r="O139" s="146"/>
      <c r="P139" s="9">
        <v>17</v>
      </c>
      <c r="Q139" s="113" t="s">
        <v>59</v>
      </c>
      <c r="R139" s="4" t="s">
        <v>578</v>
      </c>
      <c r="S139" s="4">
        <v>93451610.788599998</v>
      </c>
      <c r="T139" s="4">
        <v>0</v>
      </c>
      <c r="U139" s="4">
        <v>40106314.761</v>
      </c>
      <c r="V139" s="4">
        <v>1858363.0072000001</v>
      </c>
      <c r="W139" s="4">
        <v>4062488.6566999997</v>
      </c>
      <c r="X139" s="4"/>
      <c r="Y139" s="4">
        <f t="shared" si="27"/>
        <v>4062488.6566999997</v>
      </c>
      <c r="Z139" s="4">
        <v>391495772.92110002</v>
      </c>
      <c r="AA139" s="5">
        <f t="shared" si="32"/>
        <v>530974550.13460004</v>
      </c>
    </row>
    <row r="140" spans="1:27" ht="24.9" customHeight="1" x14ac:dyDescent="0.25">
      <c r="A140" s="151"/>
      <c r="B140" s="146"/>
      <c r="C140" s="1">
        <v>10</v>
      </c>
      <c r="D140" s="4" t="s">
        <v>199</v>
      </c>
      <c r="E140" s="4">
        <v>69803635.413300008</v>
      </c>
      <c r="F140" s="4">
        <f t="shared" si="30"/>
        <v>-6066891.2400000002</v>
      </c>
      <c r="G140" s="4">
        <v>29957392.384399999</v>
      </c>
      <c r="H140" s="4">
        <v>1388103.3481000001</v>
      </c>
      <c r="I140" s="4">
        <v>3034473.9342999998</v>
      </c>
      <c r="J140" s="4">
        <f t="shared" si="26"/>
        <v>1517236.9671499999</v>
      </c>
      <c r="K140" s="4">
        <f t="shared" si="29"/>
        <v>1517236.9671499999</v>
      </c>
      <c r="L140" s="4">
        <v>71644415.482199997</v>
      </c>
      <c r="M140" s="5">
        <f t="shared" si="31"/>
        <v>168243892.35515001</v>
      </c>
      <c r="N140" s="8"/>
      <c r="O140" s="146"/>
      <c r="P140" s="9">
        <v>18</v>
      </c>
      <c r="Q140" s="113" t="s">
        <v>59</v>
      </c>
      <c r="R140" s="4" t="s">
        <v>579</v>
      </c>
      <c r="S140" s="4">
        <v>95421909.805099994</v>
      </c>
      <c r="T140" s="4">
        <v>0</v>
      </c>
      <c r="U140" s="4">
        <v>40951901.389799997</v>
      </c>
      <c r="V140" s="4">
        <v>1897544.0419000001</v>
      </c>
      <c r="W140" s="4">
        <v>4148140.6571999998</v>
      </c>
      <c r="X140" s="4"/>
      <c r="Y140" s="4">
        <f t="shared" si="27"/>
        <v>4148140.6571999998</v>
      </c>
      <c r="Z140" s="4">
        <v>394626492.6286</v>
      </c>
      <c r="AA140" s="5">
        <f t="shared" si="32"/>
        <v>537045988.52259994</v>
      </c>
    </row>
    <row r="141" spans="1:27" ht="24.9" customHeight="1" x14ac:dyDescent="0.25">
      <c r="A141" s="151"/>
      <c r="B141" s="146"/>
      <c r="C141" s="1">
        <v>11</v>
      </c>
      <c r="D141" s="4" t="s">
        <v>200</v>
      </c>
      <c r="E141" s="4">
        <v>79920503.879799992</v>
      </c>
      <c r="F141" s="4">
        <f t="shared" si="30"/>
        <v>-6066891.2400000002</v>
      </c>
      <c r="G141" s="4">
        <v>34299214.935000002</v>
      </c>
      <c r="H141" s="4">
        <v>1589285.692</v>
      </c>
      <c r="I141" s="4">
        <v>3474270.1351999999</v>
      </c>
      <c r="J141" s="4">
        <f t="shared" si="26"/>
        <v>1737135.0676</v>
      </c>
      <c r="K141" s="4">
        <f t="shared" si="29"/>
        <v>1737135.0676</v>
      </c>
      <c r="L141" s="4">
        <v>74719968.910999998</v>
      </c>
      <c r="M141" s="5">
        <f t="shared" si="31"/>
        <v>186199217.24540001</v>
      </c>
      <c r="N141" s="8"/>
      <c r="O141" s="146"/>
      <c r="P141" s="9">
        <v>19</v>
      </c>
      <c r="Q141" s="113" t="s">
        <v>59</v>
      </c>
      <c r="R141" s="4" t="s">
        <v>580</v>
      </c>
      <c r="S141" s="4">
        <v>73799924.842500001</v>
      </c>
      <c r="T141" s="4">
        <v>0</v>
      </c>
      <c r="U141" s="4">
        <v>31672466.532000002</v>
      </c>
      <c r="V141" s="4">
        <v>1467572.8873000001</v>
      </c>
      <c r="W141" s="4">
        <v>3208198.9279</v>
      </c>
      <c r="X141" s="4"/>
      <c r="Y141" s="4">
        <f t="shared" si="27"/>
        <v>3208198.9279</v>
      </c>
      <c r="Z141" s="4">
        <v>365395577.96380001</v>
      </c>
      <c r="AA141" s="5">
        <f t="shared" si="32"/>
        <v>475543741.15350002</v>
      </c>
    </row>
    <row r="142" spans="1:27" ht="24.9" customHeight="1" x14ac:dyDescent="0.25">
      <c r="A142" s="151"/>
      <c r="B142" s="146"/>
      <c r="C142" s="1">
        <v>12</v>
      </c>
      <c r="D142" s="4" t="s">
        <v>201</v>
      </c>
      <c r="E142" s="4">
        <v>61374239.582199998</v>
      </c>
      <c r="F142" s="4">
        <f t="shared" si="30"/>
        <v>-6066891.2400000002</v>
      </c>
      <c r="G142" s="4">
        <v>26339776.811999999</v>
      </c>
      <c r="H142" s="4">
        <v>1220477.801</v>
      </c>
      <c r="I142" s="4">
        <v>2668034.8258999996</v>
      </c>
      <c r="J142" s="4">
        <f t="shared" si="26"/>
        <v>1334017.4129499998</v>
      </c>
      <c r="K142" s="4">
        <f t="shared" si="29"/>
        <v>1334017.4129499998</v>
      </c>
      <c r="L142" s="4">
        <v>64082895.2192</v>
      </c>
      <c r="M142" s="5">
        <f t="shared" si="31"/>
        <v>148284515.58734998</v>
      </c>
      <c r="N142" s="8"/>
      <c r="O142" s="147"/>
      <c r="P142" s="9">
        <v>20</v>
      </c>
      <c r="Q142" s="113" t="s">
        <v>59</v>
      </c>
      <c r="R142" s="4" t="s">
        <v>581</v>
      </c>
      <c r="S142" s="4">
        <v>84417723.488299996</v>
      </c>
      <c r="T142" s="4">
        <v>0</v>
      </c>
      <c r="U142" s="4">
        <v>36229271.609700002</v>
      </c>
      <c r="V142" s="4">
        <v>1678716.6444999999</v>
      </c>
      <c r="W142" s="4">
        <v>3669771.3521999996</v>
      </c>
      <c r="X142" s="4"/>
      <c r="Y142" s="4">
        <f t="shared" si="27"/>
        <v>3669771.3521999996</v>
      </c>
      <c r="Z142" s="4">
        <v>378926944.45459998</v>
      </c>
      <c r="AA142" s="5">
        <f t="shared" si="32"/>
        <v>504922427.54929996</v>
      </c>
    </row>
    <row r="143" spans="1:27" ht="24.9" customHeight="1" x14ac:dyDescent="0.25">
      <c r="A143" s="151"/>
      <c r="B143" s="146"/>
      <c r="C143" s="1">
        <v>13</v>
      </c>
      <c r="D143" s="4" t="s">
        <v>202</v>
      </c>
      <c r="E143" s="4">
        <v>73724887.31840001</v>
      </c>
      <c r="F143" s="4">
        <f t="shared" si="30"/>
        <v>-6066891.2400000002</v>
      </c>
      <c r="G143" s="4">
        <v>31640262.929099999</v>
      </c>
      <c r="H143" s="4">
        <v>1466080.7037</v>
      </c>
      <c r="I143" s="4">
        <v>3204936.9284999999</v>
      </c>
      <c r="J143" s="4">
        <f t="shared" si="26"/>
        <v>1602468.46425</v>
      </c>
      <c r="K143" s="4">
        <f t="shared" si="29"/>
        <v>1602468.46425</v>
      </c>
      <c r="L143" s="4">
        <v>81225181.833499998</v>
      </c>
      <c r="M143" s="5">
        <f t="shared" si="31"/>
        <v>183591990.00895002</v>
      </c>
      <c r="N143" s="8"/>
      <c r="O143" s="1"/>
      <c r="P143" s="148"/>
      <c r="Q143" s="149"/>
      <c r="R143" s="11"/>
      <c r="S143" s="11">
        <f>S123+S124+S125+S126+S127+S128+S129+S130+S131+S132+S133+S134+S135+S136+S137+S138+S139+S140+S141+S142</f>
        <v>1594274118.3420999</v>
      </c>
      <c r="T143" s="11">
        <f t="shared" ref="T143:Z143" si="33">T123+T124+T125+T126+T127+T128+T129+T130+T131+T132+T133+T134+T135+T136+T137+T138+T139+T140+T141+T142</f>
        <v>0</v>
      </c>
      <c r="U143" s="11">
        <f t="shared" si="33"/>
        <v>684209282.92069983</v>
      </c>
      <c r="V143" s="11">
        <f t="shared" si="33"/>
        <v>31703466.8519</v>
      </c>
      <c r="W143" s="11">
        <f t="shared" si="33"/>
        <v>69305606.043300003</v>
      </c>
      <c r="X143" s="11">
        <f t="shared" si="33"/>
        <v>0</v>
      </c>
      <c r="Y143" s="11">
        <f t="shared" si="33"/>
        <v>69305606.043300003</v>
      </c>
      <c r="Z143" s="11">
        <f t="shared" si="33"/>
        <v>7436152987.4043007</v>
      </c>
      <c r="AA143" s="6">
        <f t="shared" ref="AA143" si="34">S143+T143+U143+V143+Y143+Z143</f>
        <v>9815645461.5623016</v>
      </c>
    </row>
    <row r="144" spans="1:27" ht="24.9" customHeight="1" x14ac:dyDescent="0.25">
      <c r="A144" s="151"/>
      <c r="B144" s="146"/>
      <c r="C144" s="1">
        <v>14</v>
      </c>
      <c r="D144" s="4" t="s">
        <v>203</v>
      </c>
      <c r="E144" s="4">
        <v>54460869.264700003</v>
      </c>
      <c r="F144" s="4">
        <f t="shared" si="30"/>
        <v>-6066891.2400000002</v>
      </c>
      <c r="G144" s="4">
        <v>23372788.831099998</v>
      </c>
      <c r="H144" s="4">
        <v>1082999.6821000001</v>
      </c>
      <c r="I144" s="4">
        <v>2367499.7333</v>
      </c>
      <c r="J144" s="4">
        <f t="shared" si="26"/>
        <v>1183749.86665</v>
      </c>
      <c r="K144" s="4">
        <f t="shared" si="29"/>
        <v>1183749.86665</v>
      </c>
      <c r="L144" s="4">
        <v>54704894.996299997</v>
      </c>
      <c r="M144" s="5">
        <f t="shared" si="31"/>
        <v>128738411.40085</v>
      </c>
      <c r="N144" s="8"/>
      <c r="O144" s="145">
        <v>25</v>
      </c>
      <c r="P144" s="9">
        <v>1</v>
      </c>
      <c r="Q144" s="113" t="s">
        <v>60</v>
      </c>
      <c r="R144" s="4" t="s">
        <v>582</v>
      </c>
      <c r="S144" s="4">
        <v>55234625.485100001</v>
      </c>
      <c r="T144" s="4">
        <f>-3018317.48</f>
        <v>-3018317.48</v>
      </c>
      <c r="U144" s="4">
        <v>23704859.1963</v>
      </c>
      <c r="V144" s="4">
        <v>1098386.4682</v>
      </c>
      <c r="W144" s="4">
        <v>2401136.1345000002</v>
      </c>
      <c r="X144" s="4"/>
      <c r="Y144" s="4">
        <f>W144</f>
        <v>2401136.1345000002</v>
      </c>
      <c r="Z144" s="4">
        <v>58842524.882200003</v>
      </c>
      <c r="AA144" s="5">
        <f t="shared" si="32"/>
        <v>138263214.68630001</v>
      </c>
    </row>
    <row r="145" spans="1:27" ht="24.9" customHeight="1" x14ac:dyDescent="0.25">
      <c r="A145" s="151"/>
      <c r="B145" s="146"/>
      <c r="C145" s="1">
        <v>15</v>
      </c>
      <c r="D145" s="4" t="s">
        <v>204</v>
      </c>
      <c r="E145" s="4">
        <v>57212295.543899998</v>
      </c>
      <c r="F145" s="4">
        <f t="shared" si="30"/>
        <v>-6066891.2400000002</v>
      </c>
      <c r="G145" s="4">
        <v>24553609.230700001</v>
      </c>
      <c r="H145" s="4">
        <v>1137714.0821</v>
      </c>
      <c r="I145" s="4">
        <v>2487108.5657000002</v>
      </c>
      <c r="J145" s="4">
        <f t="shared" si="26"/>
        <v>1243554.2828500001</v>
      </c>
      <c r="K145" s="4">
        <f t="shared" si="29"/>
        <v>1243554.2828500001</v>
      </c>
      <c r="L145" s="4">
        <v>58692361.704599999</v>
      </c>
      <c r="M145" s="5">
        <f t="shared" si="31"/>
        <v>136772643.60415</v>
      </c>
      <c r="N145" s="8"/>
      <c r="O145" s="146"/>
      <c r="P145" s="9">
        <v>2</v>
      </c>
      <c r="Q145" s="113" t="s">
        <v>60</v>
      </c>
      <c r="R145" s="4" t="s">
        <v>583</v>
      </c>
      <c r="S145" s="4">
        <v>62259396.096299998</v>
      </c>
      <c r="T145" s="4">
        <f t="shared" ref="T145:T156" si="35">-3018317.48</f>
        <v>-3018317.48</v>
      </c>
      <c r="U145" s="4">
        <v>26719656.468199998</v>
      </c>
      <c r="V145" s="4">
        <v>1238079.8744999999</v>
      </c>
      <c r="W145" s="4">
        <v>2706513.9731000001</v>
      </c>
      <c r="X145" s="4"/>
      <c r="Y145" s="4">
        <f t="shared" ref="Y145:Y156" si="36">W145</f>
        <v>2706513.9731000001</v>
      </c>
      <c r="Z145" s="4">
        <v>58728185.089100003</v>
      </c>
      <c r="AA145" s="5">
        <f t="shared" si="32"/>
        <v>148633514.0212</v>
      </c>
    </row>
    <row r="146" spans="1:27" ht="24.9" customHeight="1" x14ac:dyDescent="0.25">
      <c r="A146" s="151"/>
      <c r="B146" s="146"/>
      <c r="C146" s="1">
        <v>16</v>
      </c>
      <c r="D146" s="4" t="s">
        <v>205</v>
      </c>
      <c r="E146" s="4">
        <v>52184590.749200001</v>
      </c>
      <c r="F146" s="4">
        <f t="shared" si="30"/>
        <v>-6066891.2400000002</v>
      </c>
      <c r="G146" s="4">
        <v>22395886.0055</v>
      </c>
      <c r="H146" s="4">
        <v>1037733.9906</v>
      </c>
      <c r="I146" s="4">
        <v>2268546.3223999999</v>
      </c>
      <c r="J146" s="4">
        <f t="shared" si="26"/>
        <v>1134273.1612</v>
      </c>
      <c r="K146" s="4">
        <f t="shared" si="29"/>
        <v>1134273.1612</v>
      </c>
      <c r="L146" s="4">
        <v>51048559.534500003</v>
      </c>
      <c r="M146" s="5">
        <f t="shared" si="31"/>
        <v>121734152.20100001</v>
      </c>
      <c r="N146" s="8"/>
      <c r="O146" s="146"/>
      <c r="P146" s="9">
        <v>3</v>
      </c>
      <c r="Q146" s="113" t="s">
        <v>60</v>
      </c>
      <c r="R146" s="4" t="s">
        <v>584</v>
      </c>
      <c r="S146" s="4">
        <v>63748094.8552</v>
      </c>
      <c r="T146" s="4">
        <f t="shared" si="35"/>
        <v>-3018317.48</v>
      </c>
      <c r="U146" s="4">
        <v>27358556.327799998</v>
      </c>
      <c r="V146" s="4">
        <v>1267683.8875</v>
      </c>
      <c r="W146" s="4">
        <v>2771230.0521000004</v>
      </c>
      <c r="X146" s="4"/>
      <c r="Y146" s="4">
        <f t="shared" si="36"/>
        <v>2771230.0521000004</v>
      </c>
      <c r="Z146" s="4">
        <v>62339105.2126</v>
      </c>
      <c r="AA146" s="5">
        <f t="shared" si="32"/>
        <v>154466352.85520002</v>
      </c>
    </row>
    <row r="147" spans="1:27" ht="24.9" customHeight="1" x14ac:dyDescent="0.25">
      <c r="A147" s="151"/>
      <c r="B147" s="146"/>
      <c r="C147" s="1">
        <v>17</v>
      </c>
      <c r="D147" s="4" t="s">
        <v>206</v>
      </c>
      <c r="E147" s="4">
        <v>66029449.046400003</v>
      </c>
      <c r="F147" s="4">
        <f t="shared" si="30"/>
        <v>-6066891.2400000002</v>
      </c>
      <c r="G147" s="4">
        <v>28337637.4639</v>
      </c>
      <c r="H147" s="4">
        <v>1313050.5131000001</v>
      </c>
      <c r="I147" s="4">
        <v>2870404.1107000001</v>
      </c>
      <c r="J147" s="4">
        <f t="shared" si="26"/>
        <v>1435202.05535</v>
      </c>
      <c r="K147" s="4">
        <f t="shared" si="29"/>
        <v>1435202.05535</v>
      </c>
      <c r="L147" s="4">
        <v>64239578.136600003</v>
      </c>
      <c r="M147" s="5">
        <f t="shared" si="31"/>
        <v>155288025.97535002</v>
      </c>
      <c r="N147" s="8"/>
      <c r="O147" s="146"/>
      <c r="P147" s="9">
        <v>4</v>
      </c>
      <c r="Q147" s="113" t="s">
        <v>60</v>
      </c>
      <c r="R147" s="4" t="s">
        <v>585</v>
      </c>
      <c r="S147" s="4">
        <v>75214064.669200003</v>
      </c>
      <c r="T147" s="4">
        <f t="shared" si="35"/>
        <v>-3018317.48</v>
      </c>
      <c r="U147" s="4">
        <v>32279368.184500001</v>
      </c>
      <c r="V147" s="4">
        <v>1495694.2339000001</v>
      </c>
      <c r="W147" s="4">
        <v>3269673.8125999998</v>
      </c>
      <c r="X147" s="4"/>
      <c r="Y147" s="4">
        <f t="shared" si="36"/>
        <v>3269673.8125999998</v>
      </c>
      <c r="Z147" s="4">
        <v>71137659.147799999</v>
      </c>
      <c r="AA147" s="5">
        <f t="shared" si="32"/>
        <v>180378142.56799999</v>
      </c>
    </row>
    <row r="148" spans="1:27" ht="24.9" customHeight="1" x14ac:dyDescent="0.25">
      <c r="A148" s="151"/>
      <c r="B148" s="146"/>
      <c r="C148" s="1">
        <v>18</v>
      </c>
      <c r="D148" s="4" t="s">
        <v>207</v>
      </c>
      <c r="E148" s="4">
        <v>61876303.375299998</v>
      </c>
      <c r="F148" s="4">
        <f t="shared" si="30"/>
        <v>-6066891.2400000002</v>
      </c>
      <c r="G148" s="4">
        <v>26555245.848299999</v>
      </c>
      <c r="H148" s="4">
        <v>1230461.7571</v>
      </c>
      <c r="I148" s="4">
        <v>2689860.3295</v>
      </c>
      <c r="J148" s="4">
        <f t="shared" si="26"/>
        <v>1344930.16475</v>
      </c>
      <c r="K148" s="4">
        <f t="shared" si="29"/>
        <v>1344930.16475</v>
      </c>
      <c r="L148" s="4">
        <v>65095924.413800001</v>
      </c>
      <c r="M148" s="5">
        <f t="shared" si="31"/>
        <v>150035974.31924999</v>
      </c>
      <c r="N148" s="8"/>
      <c r="O148" s="146"/>
      <c r="P148" s="9">
        <v>5</v>
      </c>
      <c r="Q148" s="113" t="s">
        <v>60</v>
      </c>
      <c r="R148" s="4" t="s">
        <v>586</v>
      </c>
      <c r="S148" s="4">
        <v>53706078.960600004</v>
      </c>
      <c r="T148" s="4">
        <f t="shared" si="35"/>
        <v>-3018317.48</v>
      </c>
      <c r="U148" s="4">
        <v>23048858.0046</v>
      </c>
      <c r="V148" s="4">
        <v>1067990.0492</v>
      </c>
      <c r="W148" s="4">
        <v>2334687.8104000003</v>
      </c>
      <c r="X148" s="4"/>
      <c r="Y148" s="4">
        <f t="shared" si="36"/>
        <v>2334687.8104000003</v>
      </c>
      <c r="Z148" s="4">
        <v>54277348.354999997</v>
      </c>
      <c r="AA148" s="5">
        <f t="shared" si="32"/>
        <v>131416645.69979998</v>
      </c>
    </row>
    <row r="149" spans="1:27" ht="24.9" customHeight="1" x14ac:dyDescent="0.25">
      <c r="A149" s="151"/>
      <c r="B149" s="146"/>
      <c r="C149" s="1">
        <v>19</v>
      </c>
      <c r="D149" s="4" t="s">
        <v>208</v>
      </c>
      <c r="E149" s="4">
        <v>72468540.978400007</v>
      </c>
      <c r="F149" s="4">
        <f t="shared" si="30"/>
        <v>-6066891.2400000002</v>
      </c>
      <c r="G149" s="4">
        <v>31101080.9789</v>
      </c>
      <c r="H149" s="4">
        <v>1441097.2117000001</v>
      </c>
      <c r="I149" s="4">
        <v>3150321.5752000003</v>
      </c>
      <c r="J149" s="4">
        <f t="shared" si="26"/>
        <v>1575160.7876000002</v>
      </c>
      <c r="K149" s="4">
        <f t="shared" si="29"/>
        <v>1575160.7876000002</v>
      </c>
      <c r="L149" s="4">
        <v>76452296.920499995</v>
      </c>
      <c r="M149" s="5">
        <f t="shared" si="31"/>
        <v>176971285.63709998</v>
      </c>
      <c r="N149" s="8"/>
      <c r="O149" s="146"/>
      <c r="P149" s="9">
        <v>6</v>
      </c>
      <c r="Q149" s="113" t="s">
        <v>60</v>
      </c>
      <c r="R149" s="4" t="s">
        <v>587</v>
      </c>
      <c r="S149" s="4">
        <v>50501668.733900003</v>
      </c>
      <c r="T149" s="4">
        <f t="shared" si="35"/>
        <v>-3018317.48</v>
      </c>
      <c r="U149" s="4">
        <v>21673632.001699999</v>
      </c>
      <c r="V149" s="4">
        <v>1004267.6866</v>
      </c>
      <c r="W149" s="4">
        <v>2195387.0526000001</v>
      </c>
      <c r="X149" s="4"/>
      <c r="Y149" s="4">
        <f t="shared" si="36"/>
        <v>2195387.0526000001</v>
      </c>
      <c r="Z149" s="4">
        <v>56068716.304399997</v>
      </c>
      <c r="AA149" s="5">
        <f t="shared" si="32"/>
        <v>128425354.2992</v>
      </c>
    </row>
    <row r="150" spans="1:27" ht="24.9" customHeight="1" x14ac:dyDescent="0.25">
      <c r="A150" s="151"/>
      <c r="B150" s="146"/>
      <c r="C150" s="1">
        <v>20</v>
      </c>
      <c r="D150" s="4" t="s">
        <v>209</v>
      </c>
      <c r="E150" s="4">
        <v>50226333.361900002</v>
      </c>
      <c r="F150" s="4">
        <f t="shared" si="30"/>
        <v>-6066891.2400000002</v>
      </c>
      <c r="G150" s="4">
        <v>21555467.242400002</v>
      </c>
      <c r="H150" s="4">
        <v>998792.41379999998</v>
      </c>
      <c r="I150" s="4">
        <v>2183417.7905999999</v>
      </c>
      <c r="J150" s="4">
        <f t="shared" si="26"/>
        <v>1091708.8953</v>
      </c>
      <c r="K150" s="4">
        <f t="shared" si="29"/>
        <v>1091708.8953</v>
      </c>
      <c r="L150" s="4">
        <v>52118758.625600003</v>
      </c>
      <c r="M150" s="5">
        <f t="shared" si="31"/>
        <v>119924169.29899999</v>
      </c>
      <c r="N150" s="8"/>
      <c r="O150" s="146"/>
      <c r="P150" s="9">
        <v>7</v>
      </c>
      <c r="Q150" s="113" t="s">
        <v>60</v>
      </c>
      <c r="R150" s="4" t="s">
        <v>588</v>
      </c>
      <c r="S150" s="4">
        <v>57702692.455399998</v>
      </c>
      <c r="T150" s="4">
        <f t="shared" si="35"/>
        <v>-3018317.48</v>
      </c>
      <c r="U150" s="4">
        <v>24764071.230500001</v>
      </c>
      <c r="V150" s="4">
        <v>1147466.0326</v>
      </c>
      <c r="W150" s="4">
        <v>2508426.8916000002</v>
      </c>
      <c r="X150" s="4"/>
      <c r="Y150" s="4">
        <f t="shared" si="36"/>
        <v>2508426.8916000002</v>
      </c>
      <c r="Z150" s="4">
        <v>58350837.057099998</v>
      </c>
      <c r="AA150" s="5">
        <f t="shared" si="32"/>
        <v>141455176.18720001</v>
      </c>
    </row>
    <row r="151" spans="1:27" ht="24.9" customHeight="1" x14ac:dyDescent="0.25">
      <c r="A151" s="151"/>
      <c r="B151" s="146"/>
      <c r="C151" s="1">
        <v>21</v>
      </c>
      <c r="D151" s="4" t="s">
        <v>210</v>
      </c>
      <c r="E151" s="4">
        <v>68675637.752599999</v>
      </c>
      <c r="F151" s="4">
        <f t="shared" si="30"/>
        <v>-6066891.2400000002</v>
      </c>
      <c r="G151" s="4">
        <v>29473293.4069</v>
      </c>
      <c r="H151" s="4">
        <v>1365672.1764</v>
      </c>
      <c r="I151" s="4">
        <v>2985438.1000999999</v>
      </c>
      <c r="J151" s="4">
        <f t="shared" si="26"/>
        <v>1492719.05005</v>
      </c>
      <c r="K151" s="4">
        <f t="shared" si="29"/>
        <v>1492719.05005</v>
      </c>
      <c r="L151" s="4">
        <v>70476706.988199994</v>
      </c>
      <c r="M151" s="5">
        <f t="shared" si="31"/>
        <v>165417138.13415</v>
      </c>
      <c r="N151" s="8"/>
      <c r="O151" s="146"/>
      <c r="P151" s="9">
        <v>8</v>
      </c>
      <c r="Q151" s="113" t="s">
        <v>60</v>
      </c>
      <c r="R151" s="4" t="s">
        <v>589</v>
      </c>
      <c r="S151" s="4">
        <v>90290799.077700004</v>
      </c>
      <c r="T151" s="4">
        <f t="shared" si="35"/>
        <v>-3018317.48</v>
      </c>
      <c r="U151" s="4">
        <v>38749799.787</v>
      </c>
      <c r="V151" s="4">
        <v>1795507.6373999999</v>
      </c>
      <c r="W151" s="4">
        <v>3925083.1950000003</v>
      </c>
      <c r="X151" s="4"/>
      <c r="Y151" s="4">
        <f t="shared" si="36"/>
        <v>3925083.1950000003</v>
      </c>
      <c r="Z151" s="4">
        <v>87865864.735799998</v>
      </c>
      <c r="AA151" s="5">
        <f t="shared" si="32"/>
        <v>219608736.95289999</v>
      </c>
    </row>
    <row r="152" spans="1:27" ht="24.9" customHeight="1" x14ac:dyDescent="0.25">
      <c r="A152" s="151"/>
      <c r="B152" s="146"/>
      <c r="C152" s="1">
        <v>22</v>
      </c>
      <c r="D152" s="4" t="s">
        <v>211</v>
      </c>
      <c r="E152" s="4">
        <v>66870713.672399998</v>
      </c>
      <c r="F152" s="4">
        <f t="shared" si="30"/>
        <v>-6066891.2400000002</v>
      </c>
      <c r="G152" s="4">
        <v>28698680.185400002</v>
      </c>
      <c r="H152" s="4">
        <v>1329779.7598999999</v>
      </c>
      <c r="I152" s="4">
        <v>2906975.2086</v>
      </c>
      <c r="J152" s="4">
        <f t="shared" si="26"/>
        <v>1453487.6043</v>
      </c>
      <c r="K152" s="4">
        <f t="shared" si="29"/>
        <v>1453487.6043</v>
      </c>
      <c r="L152" s="4">
        <v>66657944.904399998</v>
      </c>
      <c r="M152" s="5">
        <f t="shared" si="31"/>
        <v>158943714.88640001</v>
      </c>
      <c r="N152" s="8"/>
      <c r="O152" s="146"/>
      <c r="P152" s="9">
        <v>9</v>
      </c>
      <c r="Q152" s="113" t="s">
        <v>60</v>
      </c>
      <c r="R152" s="4" t="s">
        <v>74</v>
      </c>
      <c r="S152" s="4">
        <v>83676505.8442</v>
      </c>
      <c r="T152" s="4">
        <f t="shared" si="35"/>
        <v>-3018317.48</v>
      </c>
      <c r="U152" s="4">
        <v>35911165.716300003</v>
      </c>
      <c r="V152" s="4">
        <v>1663976.9151000001</v>
      </c>
      <c r="W152" s="4">
        <v>3637549.4542999999</v>
      </c>
      <c r="X152" s="4"/>
      <c r="Y152" s="4">
        <f t="shared" si="36"/>
        <v>3637549.4542999999</v>
      </c>
      <c r="Z152" s="4">
        <v>69048286.434100002</v>
      </c>
      <c r="AA152" s="5">
        <f t="shared" si="32"/>
        <v>190919166.884</v>
      </c>
    </row>
    <row r="153" spans="1:27" ht="24.9" customHeight="1" x14ac:dyDescent="0.25">
      <c r="A153" s="151"/>
      <c r="B153" s="147"/>
      <c r="C153" s="1">
        <v>23</v>
      </c>
      <c r="D153" s="4" t="s">
        <v>212</v>
      </c>
      <c r="E153" s="4">
        <v>70827918.1294</v>
      </c>
      <c r="F153" s="4">
        <f t="shared" si="30"/>
        <v>-6066891.2400000002</v>
      </c>
      <c r="G153" s="4">
        <v>30396980.366500001</v>
      </c>
      <c r="H153" s="4">
        <v>1408472.0618</v>
      </c>
      <c r="I153" s="4">
        <v>3079001.1168</v>
      </c>
      <c r="J153" s="4">
        <f>I153/2</f>
        <v>1539500.5584</v>
      </c>
      <c r="K153" s="4">
        <f t="shared" si="29"/>
        <v>1539500.5584</v>
      </c>
      <c r="L153" s="4">
        <v>72238554.967600003</v>
      </c>
      <c r="M153" s="5">
        <f t="shared" si="31"/>
        <v>170344534.84369999</v>
      </c>
      <c r="N153" s="8"/>
      <c r="O153" s="146"/>
      <c r="P153" s="9">
        <v>10</v>
      </c>
      <c r="Q153" s="113" t="s">
        <v>60</v>
      </c>
      <c r="R153" s="4" t="s">
        <v>848</v>
      </c>
      <c r="S153" s="4">
        <v>64011252.991700001</v>
      </c>
      <c r="T153" s="4">
        <f t="shared" si="35"/>
        <v>-3018317.48</v>
      </c>
      <c r="U153" s="4">
        <v>27471495.023600001</v>
      </c>
      <c r="V153" s="4">
        <v>1272917.0059</v>
      </c>
      <c r="W153" s="4">
        <v>2782669.9505999996</v>
      </c>
      <c r="X153" s="4"/>
      <c r="Y153" s="4">
        <f t="shared" si="36"/>
        <v>2782669.9505999996</v>
      </c>
      <c r="Z153" s="4">
        <v>63611001.8358</v>
      </c>
      <c r="AA153" s="5">
        <f t="shared" si="32"/>
        <v>156131019.3276</v>
      </c>
    </row>
    <row r="154" spans="1:27" ht="24.9" customHeight="1" x14ac:dyDescent="0.25">
      <c r="A154" s="1"/>
      <c r="B154" s="150" t="s">
        <v>828</v>
      </c>
      <c r="C154" s="148"/>
      <c r="D154" s="11"/>
      <c r="E154" s="11">
        <f>SUM(E131:E153)</f>
        <v>1515276786.0745001</v>
      </c>
      <c r="F154" s="11">
        <f t="shared" ref="F154:L154" si="37">SUM(F131:F153)</f>
        <v>-139538498.51999995</v>
      </c>
      <c r="G154" s="11">
        <f t="shared" si="37"/>
        <v>650306262.45410001</v>
      </c>
      <c r="H154" s="11">
        <f t="shared" si="37"/>
        <v>30132539.194899999</v>
      </c>
      <c r="I154" s="11">
        <f t="shared" si="37"/>
        <v>65871467.632100001</v>
      </c>
      <c r="J154" s="11">
        <f t="shared" si="37"/>
        <v>32935733.81605</v>
      </c>
      <c r="K154" s="11">
        <f t="shared" si="37"/>
        <v>32935733.81605</v>
      </c>
      <c r="L154" s="11">
        <f t="shared" si="37"/>
        <v>1518092374.9068003</v>
      </c>
      <c r="M154" s="6">
        <f t="shared" si="31"/>
        <v>3607205197.9263506</v>
      </c>
      <c r="N154" s="8"/>
      <c r="O154" s="146"/>
      <c r="P154" s="9">
        <v>11</v>
      </c>
      <c r="Q154" s="113" t="s">
        <v>60</v>
      </c>
      <c r="R154" s="4" t="s">
        <v>203</v>
      </c>
      <c r="S154" s="4">
        <v>61271139.075999998</v>
      </c>
      <c r="T154" s="4">
        <f t="shared" si="35"/>
        <v>-3018317.48</v>
      </c>
      <c r="U154" s="4">
        <v>26295529.5132</v>
      </c>
      <c r="V154" s="4">
        <v>1218427.5615999999</v>
      </c>
      <c r="W154" s="4">
        <v>2663552.8846</v>
      </c>
      <c r="X154" s="4"/>
      <c r="Y154" s="4">
        <f t="shared" si="36"/>
        <v>2663552.8846</v>
      </c>
      <c r="Z154" s="4">
        <v>63576940.332000002</v>
      </c>
      <c r="AA154" s="5">
        <f t="shared" si="32"/>
        <v>152007271.8874</v>
      </c>
    </row>
    <row r="155" spans="1:27" ht="24.9" customHeight="1" x14ac:dyDescent="0.25">
      <c r="A155" s="151">
        <v>8</v>
      </c>
      <c r="B155" s="145" t="s">
        <v>926</v>
      </c>
      <c r="C155" s="1">
        <v>1</v>
      </c>
      <c r="D155" s="4" t="s">
        <v>213</v>
      </c>
      <c r="E155" s="4">
        <v>59481266.824600004</v>
      </c>
      <c r="F155" s="4">
        <v>0</v>
      </c>
      <c r="G155" s="4">
        <v>25527376.034699999</v>
      </c>
      <c r="H155" s="4">
        <v>1182834.4632999999</v>
      </c>
      <c r="I155" s="4">
        <v>2585744.3196</v>
      </c>
      <c r="J155" s="4">
        <v>0</v>
      </c>
      <c r="K155" s="4">
        <f t="shared" si="29"/>
        <v>2585744.3196</v>
      </c>
      <c r="L155" s="4">
        <v>55622980.010600001</v>
      </c>
      <c r="M155" s="5">
        <f t="shared" si="31"/>
        <v>144400201.65280002</v>
      </c>
      <c r="N155" s="8"/>
      <c r="O155" s="146"/>
      <c r="P155" s="9">
        <v>12</v>
      </c>
      <c r="Q155" s="113" t="s">
        <v>60</v>
      </c>
      <c r="R155" s="4" t="s">
        <v>590</v>
      </c>
      <c r="S155" s="4">
        <v>65096187.478600003</v>
      </c>
      <c r="T155" s="4">
        <f t="shared" si="35"/>
        <v>-3018317.48</v>
      </c>
      <c r="U155" s="4">
        <v>27937112.723099999</v>
      </c>
      <c r="V155" s="4">
        <v>1294491.8306</v>
      </c>
      <c r="W155" s="4">
        <v>2829833.7609999999</v>
      </c>
      <c r="X155" s="4"/>
      <c r="Y155" s="4">
        <f t="shared" si="36"/>
        <v>2829833.7609999999</v>
      </c>
      <c r="Z155" s="4">
        <v>59596820.222599998</v>
      </c>
      <c r="AA155" s="5">
        <f t="shared" si="32"/>
        <v>153736128.5359</v>
      </c>
    </row>
    <row r="156" spans="1:27" ht="24.9" customHeight="1" x14ac:dyDescent="0.25">
      <c r="A156" s="151"/>
      <c r="B156" s="146"/>
      <c r="C156" s="1">
        <v>2</v>
      </c>
      <c r="D156" s="4" t="s">
        <v>214</v>
      </c>
      <c r="E156" s="4">
        <v>57516212.058200002</v>
      </c>
      <c r="F156" s="4">
        <v>0</v>
      </c>
      <c r="G156" s="4">
        <v>24684040.063000001</v>
      </c>
      <c r="H156" s="4">
        <v>1143757.7149</v>
      </c>
      <c r="I156" s="4">
        <v>2500320.2949999999</v>
      </c>
      <c r="J156" s="4">
        <v>0</v>
      </c>
      <c r="K156" s="4">
        <f t="shared" si="29"/>
        <v>2500320.2949999999</v>
      </c>
      <c r="L156" s="4">
        <v>60686923.812600002</v>
      </c>
      <c r="M156" s="5">
        <f t="shared" si="31"/>
        <v>146531253.94370002</v>
      </c>
      <c r="N156" s="8"/>
      <c r="O156" s="147"/>
      <c r="P156" s="9">
        <v>13</v>
      </c>
      <c r="Q156" s="113" t="s">
        <v>60</v>
      </c>
      <c r="R156" s="4" t="s">
        <v>591</v>
      </c>
      <c r="S156" s="4">
        <v>52256955.082899995</v>
      </c>
      <c r="T156" s="4">
        <f t="shared" si="35"/>
        <v>-3018317.48</v>
      </c>
      <c r="U156" s="4">
        <v>22426942.364300001</v>
      </c>
      <c r="V156" s="4">
        <v>1039173.0156</v>
      </c>
      <c r="W156" s="4">
        <v>2271692.1139000002</v>
      </c>
      <c r="X156" s="4"/>
      <c r="Y156" s="4">
        <f t="shared" si="36"/>
        <v>2271692.1139000002</v>
      </c>
      <c r="Z156" s="4">
        <v>53427947.953100003</v>
      </c>
      <c r="AA156" s="5">
        <f t="shared" si="32"/>
        <v>128404393.04980001</v>
      </c>
    </row>
    <row r="157" spans="1:27" ht="24.9" customHeight="1" x14ac:dyDescent="0.25">
      <c r="A157" s="151"/>
      <c r="B157" s="146"/>
      <c r="C157" s="1">
        <v>3</v>
      </c>
      <c r="D157" s="4" t="s">
        <v>215</v>
      </c>
      <c r="E157" s="4">
        <v>80692753.843999997</v>
      </c>
      <c r="F157" s="4">
        <v>0</v>
      </c>
      <c r="G157" s="4">
        <v>34630638.865199998</v>
      </c>
      <c r="H157" s="4">
        <v>1604642.5249999999</v>
      </c>
      <c r="I157" s="4">
        <v>3507841.057</v>
      </c>
      <c r="J157" s="4">
        <v>0</v>
      </c>
      <c r="K157" s="4">
        <f t="shared" si="29"/>
        <v>3507841.057</v>
      </c>
      <c r="L157" s="4">
        <v>78304735.734400004</v>
      </c>
      <c r="M157" s="5">
        <f t="shared" si="31"/>
        <v>198740612.02560002</v>
      </c>
      <c r="N157" s="8"/>
      <c r="O157" s="1"/>
      <c r="P157" s="148"/>
      <c r="Q157" s="149"/>
      <c r="R157" s="11"/>
      <c r="S157" s="11">
        <f>S144+S145+S146+S147+S148+S149+S150+S151+S152+S153+S154+S155+S156</f>
        <v>834969460.80680013</v>
      </c>
      <c r="T157" s="11">
        <f t="shared" ref="T157" si="38">SUM(T134:T156)</f>
        <v>-39238127.239999995</v>
      </c>
      <c r="U157" s="11">
        <f t="shared" ref="U157:Y157" si="39">U144+U145+U146+U147+U148+U149+U150+U151+U152+U153+U154+U155+U156</f>
        <v>358341046.54110003</v>
      </c>
      <c r="V157" s="11">
        <f>V144+V145+V146+V147+V148+V149+V150+V151+V152+V153+V154+V155+V156</f>
        <v>16604062.1987</v>
      </c>
      <c r="W157" s="11">
        <f t="shared" si="39"/>
        <v>36297437.086299993</v>
      </c>
      <c r="X157" s="11">
        <f t="shared" si="39"/>
        <v>0</v>
      </c>
      <c r="Y157" s="11">
        <f t="shared" si="39"/>
        <v>36297437.086299993</v>
      </c>
      <c r="Z157" s="11">
        <f>Z144+Z145+Z146+Z147+Z148+Z149+Z150+Z151+Z152+Z153+Z154+Z155+Z156</f>
        <v>816871237.56159997</v>
      </c>
      <c r="AA157" s="6">
        <f t="shared" ref="AA157" si="40">S157+T157+U157+V157+Y157+Z157</f>
        <v>2023845116.9545</v>
      </c>
    </row>
    <row r="158" spans="1:27" ht="24.9" customHeight="1" x14ac:dyDescent="0.25">
      <c r="A158" s="151"/>
      <c r="B158" s="146"/>
      <c r="C158" s="1">
        <v>4</v>
      </c>
      <c r="D158" s="4" t="s">
        <v>216</v>
      </c>
      <c r="E158" s="4">
        <v>46481466.117200002</v>
      </c>
      <c r="F158" s="4">
        <v>0</v>
      </c>
      <c r="G158" s="4">
        <v>19948295.111400001</v>
      </c>
      <c r="H158" s="4">
        <v>924322.6139</v>
      </c>
      <c r="I158" s="4">
        <v>2020622.5152000003</v>
      </c>
      <c r="J158" s="4">
        <v>0</v>
      </c>
      <c r="K158" s="4">
        <f t="shared" si="29"/>
        <v>2020622.5152000003</v>
      </c>
      <c r="L158" s="4">
        <v>52790932.939999998</v>
      </c>
      <c r="M158" s="5">
        <f t="shared" si="31"/>
        <v>122165639.2977</v>
      </c>
      <c r="N158" s="8"/>
      <c r="O158" s="145">
        <v>26</v>
      </c>
      <c r="P158" s="9">
        <v>1</v>
      </c>
      <c r="Q158" s="113" t="s">
        <v>61</v>
      </c>
      <c r="R158" s="4" t="s">
        <v>592</v>
      </c>
      <c r="S158" s="4">
        <v>57460405.728099994</v>
      </c>
      <c r="T158" s="4">
        <v>0</v>
      </c>
      <c r="U158" s="4">
        <v>24660089.8473</v>
      </c>
      <c r="V158" s="4">
        <v>1142647.9595000001</v>
      </c>
      <c r="W158" s="4">
        <v>2497894.3059999999</v>
      </c>
      <c r="X158" s="4">
        <f>W158/2</f>
        <v>1248947.1529999999</v>
      </c>
      <c r="Y158" s="4">
        <f>W158-X158</f>
        <v>1248947.1529999999</v>
      </c>
      <c r="Z158" s="4">
        <v>59777642.528300002</v>
      </c>
      <c r="AA158" s="5">
        <f t="shared" si="32"/>
        <v>144289733.21619999</v>
      </c>
    </row>
    <row r="159" spans="1:27" ht="24.9" customHeight="1" x14ac:dyDescent="0.25">
      <c r="A159" s="151"/>
      <c r="B159" s="146"/>
      <c r="C159" s="1">
        <v>5</v>
      </c>
      <c r="D159" s="4" t="s">
        <v>217</v>
      </c>
      <c r="E159" s="4">
        <v>64334125.419500001</v>
      </c>
      <c r="F159" s="4">
        <v>0</v>
      </c>
      <c r="G159" s="4">
        <v>27610061.1019</v>
      </c>
      <c r="H159" s="4">
        <v>1279337.5926999999</v>
      </c>
      <c r="I159" s="4">
        <v>2796705.7234999998</v>
      </c>
      <c r="J159" s="4">
        <v>0</v>
      </c>
      <c r="K159" s="4">
        <f t="shared" si="29"/>
        <v>2796705.7234999998</v>
      </c>
      <c r="L159" s="4">
        <v>65760217.831299998</v>
      </c>
      <c r="M159" s="5">
        <f t="shared" si="31"/>
        <v>161780447.66890001</v>
      </c>
      <c r="N159" s="8"/>
      <c r="O159" s="146"/>
      <c r="P159" s="9">
        <v>2</v>
      </c>
      <c r="Q159" s="113" t="s">
        <v>61</v>
      </c>
      <c r="R159" s="4" t="s">
        <v>593</v>
      </c>
      <c r="S159" s="4">
        <v>49333676.166500002</v>
      </c>
      <c r="T159" s="4">
        <v>0</v>
      </c>
      <c r="U159" s="4">
        <v>21172368.544100001</v>
      </c>
      <c r="V159" s="4">
        <v>981041.18290000001</v>
      </c>
      <c r="W159" s="4">
        <v>2144612.5767999999</v>
      </c>
      <c r="X159" s="4">
        <f t="shared" ref="X159:X182" si="41">W159/2</f>
        <v>1072306.2884</v>
      </c>
      <c r="Y159" s="4">
        <f t="shared" ref="Y159:Y182" si="42">W159-X159</f>
        <v>1072306.2884</v>
      </c>
      <c r="Z159" s="4">
        <v>49693567.368299998</v>
      </c>
      <c r="AA159" s="5">
        <f t="shared" si="32"/>
        <v>122252959.55019999</v>
      </c>
    </row>
    <row r="160" spans="1:27" ht="24.9" customHeight="1" x14ac:dyDescent="0.25">
      <c r="A160" s="151"/>
      <c r="B160" s="146"/>
      <c r="C160" s="1">
        <v>6</v>
      </c>
      <c r="D160" s="4" t="s">
        <v>218</v>
      </c>
      <c r="E160" s="4">
        <v>46346009.650700003</v>
      </c>
      <c r="F160" s="4">
        <v>0</v>
      </c>
      <c r="G160" s="4">
        <v>19890161.713399999</v>
      </c>
      <c r="H160" s="4">
        <v>921628.94929999998</v>
      </c>
      <c r="I160" s="4">
        <v>2014734.0094000001</v>
      </c>
      <c r="J160" s="4">
        <v>0</v>
      </c>
      <c r="K160" s="4">
        <f t="shared" si="29"/>
        <v>2014734.0094000001</v>
      </c>
      <c r="L160" s="4">
        <v>51071428.084899999</v>
      </c>
      <c r="M160" s="5">
        <f t="shared" si="31"/>
        <v>120243962.4077</v>
      </c>
      <c r="N160" s="8"/>
      <c r="O160" s="146"/>
      <c r="P160" s="9">
        <v>3</v>
      </c>
      <c r="Q160" s="113" t="s">
        <v>61</v>
      </c>
      <c r="R160" s="4" t="s">
        <v>594</v>
      </c>
      <c r="S160" s="4">
        <v>56497301.104999997</v>
      </c>
      <c r="T160" s="4">
        <v>0</v>
      </c>
      <c r="U160" s="4">
        <v>24246757.462400001</v>
      </c>
      <c r="V160" s="4">
        <v>1123495.8230999999</v>
      </c>
      <c r="W160" s="4">
        <v>2456026.6316999998</v>
      </c>
      <c r="X160" s="4">
        <f t="shared" si="41"/>
        <v>1228013.3158499999</v>
      </c>
      <c r="Y160" s="4">
        <f t="shared" si="42"/>
        <v>1228013.3158499999</v>
      </c>
      <c r="Z160" s="4">
        <v>67160840.800899997</v>
      </c>
      <c r="AA160" s="5">
        <f t="shared" si="32"/>
        <v>150256408.50725001</v>
      </c>
    </row>
    <row r="161" spans="1:27" ht="24.9" customHeight="1" x14ac:dyDescent="0.25">
      <c r="A161" s="151"/>
      <c r="B161" s="146"/>
      <c r="C161" s="1">
        <v>7</v>
      </c>
      <c r="D161" s="4" t="s">
        <v>219</v>
      </c>
      <c r="E161" s="4">
        <v>77690948.540199995</v>
      </c>
      <c r="F161" s="4">
        <v>0</v>
      </c>
      <c r="G161" s="4">
        <v>33342364.138300002</v>
      </c>
      <c r="H161" s="4">
        <v>1544949.1296999999</v>
      </c>
      <c r="I161" s="4">
        <v>3377347.8543000002</v>
      </c>
      <c r="J161" s="4">
        <v>0</v>
      </c>
      <c r="K161" s="4">
        <f t="shared" si="29"/>
        <v>3377347.8543000002</v>
      </c>
      <c r="L161" s="4">
        <v>73173737.520999998</v>
      </c>
      <c r="M161" s="5">
        <f t="shared" si="31"/>
        <v>189129347.18349999</v>
      </c>
      <c r="N161" s="8"/>
      <c r="O161" s="146"/>
      <c r="P161" s="9">
        <v>4</v>
      </c>
      <c r="Q161" s="113" t="s">
        <v>61</v>
      </c>
      <c r="R161" s="4" t="s">
        <v>595</v>
      </c>
      <c r="S161" s="4">
        <v>91969306.916800007</v>
      </c>
      <c r="T161" s="4">
        <v>0</v>
      </c>
      <c r="U161" s="4">
        <v>39470159.3737</v>
      </c>
      <c r="V161" s="4">
        <v>1828886.1617999999</v>
      </c>
      <c r="W161" s="4">
        <v>3998050.5736000002</v>
      </c>
      <c r="X161" s="4">
        <f t="shared" si="41"/>
        <v>1999025.2868000001</v>
      </c>
      <c r="Y161" s="4">
        <f t="shared" si="42"/>
        <v>1999025.2868000001</v>
      </c>
      <c r="Z161" s="4">
        <v>64994796.310000002</v>
      </c>
      <c r="AA161" s="5">
        <f t="shared" si="32"/>
        <v>200262174.04910001</v>
      </c>
    </row>
    <row r="162" spans="1:27" ht="24.9" customHeight="1" x14ac:dyDescent="0.25">
      <c r="A162" s="151"/>
      <c r="B162" s="146"/>
      <c r="C162" s="1">
        <v>8</v>
      </c>
      <c r="D162" s="4" t="s">
        <v>220</v>
      </c>
      <c r="E162" s="4">
        <v>51413192.0189</v>
      </c>
      <c r="F162" s="4">
        <v>0</v>
      </c>
      <c r="G162" s="4">
        <v>22064827.396499999</v>
      </c>
      <c r="H162" s="4">
        <v>1022394.0852</v>
      </c>
      <c r="I162" s="4">
        <v>2235012.4051000001</v>
      </c>
      <c r="J162" s="4">
        <v>0</v>
      </c>
      <c r="K162" s="4">
        <f t="shared" si="29"/>
        <v>2235012.4051000001</v>
      </c>
      <c r="L162" s="4">
        <v>56388228.461999997</v>
      </c>
      <c r="M162" s="5">
        <f t="shared" si="31"/>
        <v>133123654.3677</v>
      </c>
      <c r="N162" s="8"/>
      <c r="O162" s="146"/>
      <c r="P162" s="9">
        <v>5</v>
      </c>
      <c r="Q162" s="113" t="s">
        <v>61</v>
      </c>
      <c r="R162" s="4" t="s">
        <v>596</v>
      </c>
      <c r="S162" s="4">
        <v>55205100.914799996</v>
      </c>
      <c r="T162" s="4">
        <v>0</v>
      </c>
      <c r="U162" s="4">
        <v>23692188.235300001</v>
      </c>
      <c r="V162" s="4">
        <v>1097799.3476</v>
      </c>
      <c r="W162" s="4">
        <v>2399852.6548999995</v>
      </c>
      <c r="X162" s="4">
        <f t="shared" si="41"/>
        <v>1199926.3274499997</v>
      </c>
      <c r="Y162" s="4">
        <f t="shared" si="42"/>
        <v>1199926.3274499997</v>
      </c>
      <c r="Z162" s="4">
        <v>61708061.557800002</v>
      </c>
      <c r="AA162" s="5">
        <f t="shared" si="32"/>
        <v>142903076.38294998</v>
      </c>
    </row>
    <row r="163" spans="1:27" ht="24.9" customHeight="1" x14ac:dyDescent="0.25">
      <c r="A163" s="151"/>
      <c r="B163" s="146"/>
      <c r="C163" s="1">
        <v>9</v>
      </c>
      <c r="D163" s="4" t="s">
        <v>221</v>
      </c>
      <c r="E163" s="4">
        <v>61060961.617600001</v>
      </c>
      <c r="F163" s="4">
        <v>0</v>
      </c>
      <c r="G163" s="4">
        <v>26205328.3574</v>
      </c>
      <c r="H163" s="4">
        <v>1214248.0081</v>
      </c>
      <c r="I163" s="4">
        <v>2654416.1394000002</v>
      </c>
      <c r="J163" s="4">
        <v>0</v>
      </c>
      <c r="K163" s="4">
        <f t="shared" si="29"/>
        <v>2654416.1394000002</v>
      </c>
      <c r="L163" s="4">
        <v>62648732.855300002</v>
      </c>
      <c r="M163" s="5">
        <f t="shared" si="31"/>
        <v>153783686.97780001</v>
      </c>
      <c r="N163" s="8"/>
      <c r="O163" s="146"/>
      <c r="P163" s="9">
        <v>6</v>
      </c>
      <c r="Q163" s="113" t="s">
        <v>61</v>
      </c>
      <c r="R163" s="4" t="s">
        <v>597</v>
      </c>
      <c r="S163" s="4">
        <v>58142671.5185</v>
      </c>
      <c r="T163" s="4">
        <v>0</v>
      </c>
      <c r="U163" s="4">
        <v>24952895.571199998</v>
      </c>
      <c r="V163" s="4">
        <v>1156215.3822000001</v>
      </c>
      <c r="W163" s="4">
        <v>2527553.4742000001</v>
      </c>
      <c r="X163" s="4">
        <f t="shared" si="41"/>
        <v>1263776.7371</v>
      </c>
      <c r="Y163" s="4">
        <f t="shared" si="42"/>
        <v>1263776.7371</v>
      </c>
      <c r="Z163" s="4">
        <v>63439454.545599997</v>
      </c>
      <c r="AA163" s="5">
        <f t="shared" si="32"/>
        <v>148955013.75459999</v>
      </c>
    </row>
    <row r="164" spans="1:27" ht="24.9" customHeight="1" x14ac:dyDescent="0.25">
      <c r="A164" s="151"/>
      <c r="B164" s="146"/>
      <c r="C164" s="1">
        <v>10</v>
      </c>
      <c r="D164" s="4" t="s">
        <v>222</v>
      </c>
      <c r="E164" s="4">
        <v>52046046.697999999</v>
      </c>
      <c r="F164" s="4">
        <v>0</v>
      </c>
      <c r="G164" s="4">
        <v>22336427.519200001</v>
      </c>
      <c r="H164" s="4">
        <v>1034978.9269</v>
      </c>
      <c r="I164" s="4">
        <v>2262523.5943</v>
      </c>
      <c r="J164" s="4">
        <v>0</v>
      </c>
      <c r="K164" s="4">
        <f t="shared" si="29"/>
        <v>2262523.5943</v>
      </c>
      <c r="L164" s="4">
        <v>55017620.265100002</v>
      </c>
      <c r="M164" s="5">
        <f t="shared" si="31"/>
        <v>132697597.0035</v>
      </c>
      <c r="N164" s="8"/>
      <c r="O164" s="146"/>
      <c r="P164" s="9">
        <v>7</v>
      </c>
      <c r="Q164" s="113" t="s">
        <v>61</v>
      </c>
      <c r="R164" s="4" t="s">
        <v>598</v>
      </c>
      <c r="S164" s="4">
        <v>55072022.1413</v>
      </c>
      <c r="T164" s="4">
        <v>0</v>
      </c>
      <c r="U164" s="4">
        <v>23635075.263900001</v>
      </c>
      <c r="V164" s="4">
        <v>1095152.9654000001</v>
      </c>
      <c r="W164" s="4">
        <v>2394067.5111000002</v>
      </c>
      <c r="X164" s="4">
        <f t="shared" si="41"/>
        <v>1197033.7555500001</v>
      </c>
      <c r="Y164" s="4">
        <f t="shared" si="42"/>
        <v>1197033.7555500001</v>
      </c>
      <c r="Z164" s="4">
        <v>59050863.539899997</v>
      </c>
      <c r="AA164" s="5">
        <f t="shared" si="32"/>
        <v>140050147.66604999</v>
      </c>
    </row>
    <row r="165" spans="1:27" ht="24.9" customHeight="1" x14ac:dyDescent="0.25">
      <c r="A165" s="151"/>
      <c r="B165" s="146"/>
      <c r="C165" s="1">
        <v>11</v>
      </c>
      <c r="D165" s="4" t="s">
        <v>223</v>
      </c>
      <c r="E165" s="4">
        <v>74987817.586799994</v>
      </c>
      <c r="F165" s="4">
        <v>0</v>
      </c>
      <c r="G165" s="4">
        <v>32182270.481899999</v>
      </c>
      <c r="H165" s="4">
        <v>1491195.1224</v>
      </c>
      <c r="I165" s="4">
        <v>3259838.4958000001</v>
      </c>
      <c r="J165" s="4">
        <v>0</v>
      </c>
      <c r="K165" s="4">
        <f t="shared" si="29"/>
        <v>3259838.4958000001</v>
      </c>
      <c r="L165" s="4">
        <v>79149728.177000001</v>
      </c>
      <c r="M165" s="5">
        <f t="shared" si="31"/>
        <v>191070849.86390001</v>
      </c>
      <c r="N165" s="8"/>
      <c r="O165" s="146"/>
      <c r="P165" s="9">
        <v>8</v>
      </c>
      <c r="Q165" s="113" t="s">
        <v>61</v>
      </c>
      <c r="R165" s="4" t="s">
        <v>599</v>
      </c>
      <c r="S165" s="4">
        <v>49210341.014099993</v>
      </c>
      <c r="T165" s="4">
        <v>0</v>
      </c>
      <c r="U165" s="4">
        <v>21119437.209800001</v>
      </c>
      <c r="V165" s="4">
        <v>978588.56090000004</v>
      </c>
      <c r="W165" s="4">
        <v>2139251.0035000001</v>
      </c>
      <c r="X165" s="4">
        <f t="shared" si="41"/>
        <v>1069625.5017500001</v>
      </c>
      <c r="Y165" s="4">
        <f t="shared" si="42"/>
        <v>1069625.5017500001</v>
      </c>
      <c r="Z165" s="4">
        <v>54176461.988300003</v>
      </c>
      <c r="AA165" s="5">
        <f t="shared" si="32"/>
        <v>126554454.27485001</v>
      </c>
    </row>
    <row r="166" spans="1:27" ht="24.9" customHeight="1" x14ac:dyDescent="0.25">
      <c r="A166" s="151"/>
      <c r="B166" s="146"/>
      <c r="C166" s="1">
        <v>12</v>
      </c>
      <c r="D166" s="4" t="s">
        <v>224</v>
      </c>
      <c r="E166" s="4">
        <v>53107569.9507</v>
      </c>
      <c r="F166" s="4">
        <v>0</v>
      </c>
      <c r="G166" s="4">
        <v>22791997.897799999</v>
      </c>
      <c r="H166" s="4">
        <v>1056088.1997</v>
      </c>
      <c r="I166" s="4">
        <v>2308669.6814000001</v>
      </c>
      <c r="J166" s="4">
        <v>0</v>
      </c>
      <c r="K166" s="4">
        <f t="shared" si="29"/>
        <v>2308669.6814000001</v>
      </c>
      <c r="L166" s="4">
        <v>58312369.488799997</v>
      </c>
      <c r="M166" s="5">
        <f t="shared" si="31"/>
        <v>137576695.2184</v>
      </c>
      <c r="N166" s="8"/>
      <c r="O166" s="146"/>
      <c r="P166" s="9">
        <v>9</v>
      </c>
      <c r="Q166" s="113" t="s">
        <v>61</v>
      </c>
      <c r="R166" s="4" t="s">
        <v>600</v>
      </c>
      <c r="S166" s="4">
        <v>53100790.837099999</v>
      </c>
      <c r="T166" s="4">
        <v>0</v>
      </c>
      <c r="U166" s="4">
        <v>22789088.528299998</v>
      </c>
      <c r="V166" s="4">
        <v>1055953.3914999999</v>
      </c>
      <c r="W166" s="4">
        <v>2308374.9825999998</v>
      </c>
      <c r="X166" s="4">
        <f t="shared" si="41"/>
        <v>1154187.4912999999</v>
      </c>
      <c r="Y166" s="4">
        <f t="shared" si="42"/>
        <v>1154187.4912999999</v>
      </c>
      <c r="Z166" s="4">
        <v>58344254.304799996</v>
      </c>
      <c r="AA166" s="5">
        <f t="shared" si="32"/>
        <v>136444274.553</v>
      </c>
    </row>
    <row r="167" spans="1:27" ht="24.9" customHeight="1" x14ac:dyDescent="0.25">
      <c r="A167" s="151"/>
      <c r="B167" s="146"/>
      <c r="C167" s="1">
        <v>13</v>
      </c>
      <c r="D167" s="4" t="s">
        <v>225</v>
      </c>
      <c r="E167" s="4">
        <v>61273765.975199997</v>
      </c>
      <c r="F167" s="4">
        <v>0</v>
      </c>
      <c r="G167" s="4">
        <v>26296656.890700001</v>
      </c>
      <c r="H167" s="4">
        <v>1218479.7997000001</v>
      </c>
      <c r="I167" s="4">
        <v>2663667.0799999996</v>
      </c>
      <c r="J167" s="4">
        <v>0</v>
      </c>
      <c r="K167" s="4">
        <f t="shared" si="29"/>
        <v>2663667.0799999996</v>
      </c>
      <c r="L167" s="4">
        <v>70452958.029499993</v>
      </c>
      <c r="M167" s="5">
        <f t="shared" si="31"/>
        <v>161905527.77509999</v>
      </c>
      <c r="N167" s="8"/>
      <c r="O167" s="146"/>
      <c r="P167" s="9">
        <v>10</v>
      </c>
      <c r="Q167" s="113" t="s">
        <v>61</v>
      </c>
      <c r="R167" s="4" t="s">
        <v>601</v>
      </c>
      <c r="S167" s="4">
        <v>58478887.108499996</v>
      </c>
      <c r="T167" s="4">
        <v>0</v>
      </c>
      <c r="U167" s="4">
        <v>25097188.089699998</v>
      </c>
      <c r="V167" s="4">
        <v>1162901.3089000001</v>
      </c>
      <c r="W167" s="4">
        <v>2542169.2952999999</v>
      </c>
      <c r="X167" s="4">
        <f t="shared" si="41"/>
        <v>1271084.6476499999</v>
      </c>
      <c r="Y167" s="4">
        <f t="shared" si="42"/>
        <v>1271084.6476499999</v>
      </c>
      <c r="Z167" s="4">
        <v>62320500.752999999</v>
      </c>
      <c r="AA167" s="5">
        <f t="shared" si="32"/>
        <v>148330561.90774998</v>
      </c>
    </row>
    <row r="168" spans="1:27" ht="24.9" customHeight="1" x14ac:dyDescent="0.25">
      <c r="A168" s="151"/>
      <c r="B168" s="146"/>
      <c r="C168" s="1">
        <v>14</v>
      </c>
      <c r="D168" s="4" t="s">
        <v>226</v>
      </c>
      <c r="E168" s="4">
        <v>54162816.5722</v>
      </c>
      <c r="F168" s="4">
        <v>0</v>
      </c>
      <c r="G168" s="4">
        <v>23244874.555399999</v>
      </c>
      <c r="H168" s="4">
        <v>1077072.6565</v>
      </c>
      <c r="I168" s="4">
        <v>2354542.9136000006</v>
      </c>
      <c r="J168" s="4">
        <v>0</v>
      </c>
      <c r="K168" s="4">
        <f t="shared" si="29"/>
        <v>2354542.9136000006</v>
      </c>
      <c r="L168" s="4">
        <v>54265194.968000002</v>
      </c>
      <c r="M168" s="5">
        <f t="shared" si="31"/>
        <v>135104501.66569999</v>
      </c>
      <c r="N168" s="8"/>
      <c r="O168" s="146"/>
      <c r="P168" s="9">
        <v>11</v>
      </c>
      <c r="Q168" s="113" t="s">
        <v>61</v>
      </c>
      <c r="R168" s="4" t="s">
        <v>602</v>
      </c>
      <c r="S168" s="4">
        <v>57121867.344999999</v>
      </c>
      <c r="T168" s="4">
        <v>0</v>
      </c>
      <c r="U168" s="4">
        <v>24514800.463500001</v>
      </c>
      <c r="V168" s="4">
        <v>1135915.8422000001</v>
      </c>
      <c r="W168" s="4">
        <v>2483177.5096</v>
      </c>
      <c r="X168" s="4">
        <f t="shared" si="41"/>
        <v>1241588.7548</v>
      </c>
      <c r="Y168" s="4">
        <f t="shared" si="42"/>
        <v>1241588.7548</v>
      </c>
      <c r="Z168" s="4">
        <v>56734814.858000003</v>
      </c>
      <c r="AA168" s="5">
        <f t="shared" si="32"/>
        <v>140748987.26350001</v>
      </c>
    </row>
    <row r="169" spans="1:27" ht="24.9" customHeight="1" x14ac:dyDescent="0.25">
      <c r="A169" s="151"/>
      <c r="B169" s="146"/>
      <c r="C169" s="1">
        <v>15</v>
      </c>
      <c r="D169" s="4" t="s">
        <v>227</v>
      </c>
      <c r="E169" s="4">
        <v>49844932.473399997</v>
      </c>
      <c r="F169" s="4">
        <v>0</v>
      </c>
      <c r="G169" s="4">
        <v>21391782.7007</v>
      </c>
      <c r="H169" s="4">
        <v>991207.93980000005</v>
      </c>
      <c r="I169" s="4">
        <v>2166837.6934000002</v>
      </c>
      <c r="J169" s="4">
        <v>0</v>
      </c>
      <c r="K169" s="4">
        <f t="shared" si="29"/>
        <v>2166837.6934000002</v>
      </c>
      <c r="L169" s="4">
        <v>50362414.508299999</v>
      </c>
      <c r="M169" s="5">
        <f t="shared" si="31"/>
        <v>124757175.31559998</v>
      </c>
      <c r="N169" s="8"/>
      <c r="O169" s="146"/>
      <c r="P169" s="9">
        <v>12</v>
      </c>
      <c r="Q169" s="113" t="s">
        <v>61</v>
      </c>
      <c r="R169" s="4" t="s">
        <v>603</v>
      </c>
      <c r="S169" s="4">
        <v>66468194.508100003</v>
      </c>
      <c r="T169" s="4">
        <v>0</v>
      </c>
      <c r="U169" s="4">
        <v>28525932.384</v>
      </c>
      <c r="V169" s="4">
        <v>1321775.3315000001</v>
      </c>
      <c r="W169" s="4">
        <v>2889477.0666</v>
      </c>
      <c r="X169" s="4">
        <f t="shared" si="41"/>
        <v>1444738.5333</v>
      </c>
      <c r="Y169" s="4">
        <f t="shared" si="42"/>
        <v>1444738.5333</v>
      </c>
      <c r="Z169" s="4">
        <v>70064216.667500004</v>
      </c>
      <c r="AA169" s="5">
        <f t="shared" si="32"/>
        <v>167824857.4244</v>
      </c>
    </row>
    <row r="170" spans="1:27" ht="24.9" customHeight="1" x14ac:dyDescent="0.25">
      <c r="A170" s="151"/>
      <c r="B170" s="146"/>
      <c r="C170" s="1">
        <v>16</v>
      </c>
      <c r="D170" s="4" t="s">
        <v>228</v>
      </c>
      <c r="E170" s="4">
        <v>73036777.5766</v>
      </c>
      <c r="F170" s="4">
        <v>0</v>
      </c>
      <c r="G170" s="4">
        <v>31344949.1763</v>
      </c>
      <c r="H170" s="4">
        <v>1452397.0691</v>
      </c>
      <c r="I170" s="4">
        <v>3175023.7146999999</v>
      </c>
      <c r="J170" s="4">
        <v>0</v>
      </c>
      <c r="K170" s="4">
        <f t="shared" si="29"/>
        <v>3175023.7146999999</v>
      </c>
      <c r="L170" s="4">
        <v>63154446.005500004</v>
      </c>
      <c r="M170" s="5">
        <f t="shared" si="31"/>
        <v>172163593.5422</v>
      </c>
      <c r="N170" s="8"/>
      <c r="O170" s="146"/>
      <c r="P170" s="9">
        <v>13</v>
      </c>
      <c r="Q170" s="113" t="s">
        <v>61</v>
      </c>
      <c r="R170" s="4" t="s">
        <v>604</v>
      </c>
      <c r="S170" s="4">
        <v>68088095.104499996</v>
      </c>
      <c r="T170" s="4">
        <v>0</v>
      </c>
      <c r="U170" s="4">
        <v>29221139.696699999</v>
      </c>
      <c r="V170" s="4">
        <v>1353988.4021000001</v>
      </c>
      <c r="W170" s="4">
        <v>2959896.6960999998</v>
      </c>
      <c r="X170" s="4">
        <f t="shared" si="41"/>
        <v>1479948.3480499999</v>
      </c>
      <c r="Y170" s="4">
        <f t="shared" si="42"/>
        <v>1479948.3480499999</v>
      </c>
      <c r="Z170" s="4">
        <v>66288866.304300003</v>
      </c>
      <c r="AA170" s="5">
        <f t="shared" si="32"/>
        <v>166432037.85565001</v>
      </c>
    </row>
    <row r="171" spans="1:27" ht="24.9" customHeight="1" x14ac:dyDescent="0.25">
      <c r="A171" s="151"/>
      <c r="B171" s="146"/>
      <c r="C171" s="1">
        <v>17</v>
      </c>
      <c r="D171" s="4" t="s">
        <v>229</v>
      </c>
      <c r="E171" s="4">
        <v>75271823.795599997</v>
      </c>
      <c r="F171" s="4">
        <v>0</v>
      </c>
      <c r="G171" s="4">
        <v>32304156.475200001</v>
      </c>
      <c r="H171" s="4">
        <v>1496842.8221</v>
      </c>
      <c r="I171" s="4">
        <v>3272184.6929000001</v>
      </c>
      <c r="J171" s="4">
        <v>0</v>
      </c>
      <c r="K171" s="4">
        <f t="shared" si="29"/>
        <v>3272184.6929000001</v>
      </c>
      <c r="L171" s="4">
        <v>69472521.018900007</v>
      </c>
      <c r="M171" s="5">
        <f t="shared" si="31"/>
        <v>181817528.80470002</v>
      </c>
      <c r="N171" s="8"/>
      <c r="O171" s="146"/>
      <c r="P171" s="9">
        <v>14</v>
      </c>
      <c r="Q171" s="113" t="s">
        <v>61</v>
      </c>
      <c r="R171" s="4" t="s">
        <v>605</v>
      </c>
      <c r="S171" s="4">
        <v>75391591.799200013</v>
      </c>
      <c r="T171" s="4">
        <v>0</v>
      </c>
      <c r="U171" s="4">
        <v>32355556.908199999</v>
      </c>
      <c r="V171" s="4">
        <v>1499224.5085</v>
      </c>
      <c r="W171" s="4">
        <v>3277391.1965000001</v>
      </c>
      <c r="X171" s="4">
        <f t="shared" si="41"/>
        <v>1638695.59825</v>
      </c>
      <c r="Y171" s="4">
        <f t="shared" si="42"/>
        <v>1638695.59825</v>
      </c>
      <c r="Z171" s="4">
        <v>68663420.628099993</v>
      </c>
      <c r="AA171" s="5">
        <f t="shared" si="32"/>
        <v>179548489.44225001</v>
      </c>
    </row>
    <row r="172" spans="1:27" ht="24.9" customHeight="1" x14ac:dyDescent="0.25">
      <c r="A172" s="151"/>
      <c r="B172" s="146"/>
      <c r="C172" s="1">
        <v>18</v>
      </c>
      <c r="D172" s="4" t="s">
        <v>230</v>
      </c>
      <c r="E172" s="4">
        <v>41911388.339699998</v>
      </c>
      <c r="F172" s="4">
        <v>0</v>
      </c>
      <c r="G172" s="4">
        <v>17986970.1404</v>
      </c>
      <c r="H172" s="4">
        <v>833442.8162</v>
      </c>
      <c r="I172" s="4">
        <v>1821954.0389</v>
      </c>
      <c r="J172" s="4">
        <v>0</v>
      </c>
      <c r="K172" s="4">
        <f t="shared" si="29"/>
        <v>1821954.0389</v>
      </c>
      <c r="L172" s="4">
        <v>49788444.776100002</v>
      </c>
      <c r="M172" s="5">
        <f t="shared" si="31"/>
        <v>112342200.11130001</v>
      </c>
      <c r="N172" s="8"/>
      <c r="O172" s="146"/>
      <c r="P172" s="9">
        <v>15</v>
      </c>
      <c r="Q172" s="113" t="s">
        <v>61</v>
      </c>
      <c r="R172" s="4" t="s">
        <v>606</v>
      </c>
      <c r="S172" s="4">
        <v>88957390.834300011</v>
      </c>
      <c r="T172" s="4">
        <v>0</v>
      </c>
      <c r="U172" s="4">
        <v>38177545.437799998</v>
      </c>
      <c r="V172" s="4">
        <v>1768991.7054000001</v>
      </c>
      <c r="W172" s="4">
        <v>3867117.8393000001</v>
      </c>
      <c r="X172" s="4">
        <f t="shared" si="41"/>
        <v>1933558.9196500001</v>
      </c>
      <c r="Y172" s="4">
        <f t="shared" si="42"/>
        <v>1933558.9196500001</v>
      </c>
      <c r="Z172" s="4">
        <v>70746114.615600005</v>
      </c>
      <c r="AA172" s="5">
        <f t="shared" si="32"/>
        <v>201583601.51275003</v>
      </c>
    </row>
    <row r="173" spans="1:27" ht="24.9" customHeight="1" x14ac:dyDescent="0.25">
      <c r="A173" s="151"/>
      <c r="B173" s="146"/>
      <c r="C173" s="1">
        <v>19</v>
      </c>
      <c r="D173" s="4" t="s">
        <v>231</v>
      </c>
      <c r="E173" s="4">
        <v>56462792.254600003</v>
      </c>
      <c r="F173" s="4">
        <v>0</v>
      </c>
      <c r="G173" s="4">
        <v>24231947.414700001</v>
      </c>
      <c r="H173" s="4">
        <v>1122809.5859000001</v>
      </c>
      <c r="I173" s="4">
        <v>2454526.4775999999</v>
      </c>
      <c r="J173" s="4">
        <v>0</v>
      </c>
      <c r="K173" s="4">
        <f t="shared" si="29"/>
        <v>2454526.4775999999</v>
      </c>
      <c r="L173" s="4">
        <v>56068851.773699999</v>
      </c>
      <c r="M173" s="5">
        <f t="shared" si="31"/>
        <v>140340927.50650001</v>
      </c>
      <c r="N173" s="8"/>
      <c r="O173" s="146"/>
      <c r="P173" s="9">
        <v>16</v>
      </c>
      <c r="Q173" s="113" t="s">
        <v>61</v>
      </c>
      <c r="R173" s="4" t="s">
        <v>607</v>
      </c>
      <c r="S173" s="4">
        <v>56339580.5458</v>
      </c>
      <c r="T173" s="4">
        <v>0</v>
      </c>
      <c r="U173" s="4">
        <v>24179069.058400001</v>
      </c>
      <c r="V173" s="4">
        <v>1120359.4184999999</v>
      </c>
      <c r="W173" s="4">
        <v>2449170.2706999998</v>
      </c>
      <c r="X173" s="4">
        <f t="shared" si="41"/>
        <v>1224585.1353499999</v>
      </c>
      <c r="Y173" s="4">
        <f t="shared" si="42"/>
        <v>1224585.1353499999</v>
      </c>
      <c r="Z173" s="4">
        <v>68930436.102699995</v>
      </c>
      <c r="AA173" s="5">
        <f t="shared" si="32"/>
        <v>151794030.26075</v>
      </c>
    </row>
    <row r="174" spans="1:27" ht="24.9" customHeight="1" x14ac:dyDescent="0.25">
      <c r="A174" s="151"/>
      <c r="B174" s="146"/>
      <c r="C174" s="1">
        <v>20</v>
      </c>
      <c r="D174" s="4" t="s">
        <v>232</v>
      </c>
      <c r="E174" s="4">
        <v>66817595.98709999</v>
      </c>
      <c r="F174" s="4">
        <v>0</v>
      </c>
      <c r="G174" s="4">
        <v>28675883.846299998</v>
      </c>
      <c r="H174" s="4">
        <v>1328723.4705000001</v>
      </c>
      <c r="I174" s="4">
        <v>2904666.0991000002</v>
      </c>
      <c r="J174" s="4">
        <v>0</v>
      </c>
      <c r="K174" s="4">
        <f t="shared" si="29"/>
        <v>2904666.0991000002</v>
      </c>
      <c r="L174" s="4">
        <v>60972773.295199998</v>
      </c>
      <c r="M174" s="5">
        <f t="shared" si="31"/>
        <v>160699642.69819999</v>
      </c>
      <c r="N174" s="8"/>
      <c r="O174" s="146"/>
      <c r="P174" s="9">
        <v>17</v>
      </c>
      <c r="Q174" s="113" t="s">
        <v>61</v>
      </c>
      <c r="R174" s="4" t="s">
        <v>608</v>
      </c>
      <c r="S174" s="4">
        <v>76469762.644500002</v>
      </c>
      <c r="T174" s="4">
        <v>0</v>
      </c>
      <c r="U174" s="4">
        <v>32818271.878199998</v>
      </c>
      <c r="V174" s="4">
        <v>1520664.8325</v>
      </c>
      <c r="W174" s="4">
        <v>3324260.9805999999</v>
      </c>
      <c r="X174" s="4">
        <f t="shared" si="41"/>
        <v>1662130.4902999999</v>
      </c>
      <c r="Y174" s="4">
        <f t="shared" si="42"/>
        <v>1662130.4902999999</v>
      </c>
      <c r="Z174" s="4">
        <v>74741996.518900007</v>
      </c>
      <c r="AA174" s="5">
        <f t="shared" si="32"/>
        <v>187212826.3644</v>
      </c>
    </row>
    <row r="175" spans="1:27" ht="24.9" customHeight="1" x14ac:dyDescent="0.25">
      <c r="A175" s="151"/>
      <c r="B175" s="146"/>
      <c r="C175" s="1">
        <v>21</v>
      </c>
      <c r="D175" s="4" t="s">
        <v>233</v>
      </c>
      <c r="E175" s="4">
        <v>97302386.260600001</v>
      </c>
      <c r="F175" s="4">
        <v>0</v>
      </c>
      <c r="G175" s="4">
        <v>41758939.171099998</v>
      </c>
      <c r="H175" s="4">
        <v>1934938.8803000001</v>
      </c>
      <c r="I175" s="4">
        <v>4229887.9293</v>
      </c>
      <c r="J175" s="4">
        <v>0</v>
      </c>
      <c r="K175" s="4">
        <f t="shared" si="29"/>
        <v>4229887.9293</v>
      </c>
      <c r="L175" s="4">
        <v>111899530.1178</v>
      </c>
      <c r="M175" s="5">
        <f t="shared" si="31"/>
        <v>257125682.35909998</v>
      </c>
      <c r="N175" s="8"/>
      <c r="O175" s="146"/>
      <c r="P175" s="9">
        <v>18</v>
      </c>
      <c r="Q175" s="113" t="s">
        <v>61</v>
      </c>
      <c r="R175" s="4" t="s">
        <v>609</v>
      </c>
      <c r="S175" s="4">
        <v>51653681.655299999</v>
      </c>
      <c r="T175" s="4">
        <v>0</v>
      </c>
      <c r="U175" s="4">
        <v>22168037.528200001</v>
      </c>
      <c r="V175" s="4">
        <v>1027176.4216999999</v>
      </c>
      <c r="W175" s="4">
        <v>2245466.8682000004</v>
      </c>
      <c r="X175" s="4">
        <f t="shared" si="41"/>
        <v>1122733.4341000002</v>
      </c>
      <c r="Y175" s="4">
        <f t="shared" si="42"/>
        <v>1122733.4341000002</v>
      </c>
      <c r="Z175" s="4">
        <v>55869786.236699998</v>
      </c>
      <c r="AA175" s="5">
        <f t="shared" si="32"/>
        <v>131841415.27599999</v>
      </c>
    </row>
    <row r="176" spans="1:27" ht="24.9" customHeight="1" x14ac:dyDescent="0.25">
      <c r="A176" s="151"/>
      <c r="B176" s="146"/>
      <c r="C176" s="1">
        <v>22</v>
      </c>
      <c r="D176" s="4" t="s">
        <v>234</v>
      </c>
      <c r="E176" s="4">
        <v>60761360.201200001</v>
      </c>
      <c r="F176" s="4">
        <v>0</v>
      </c>
      <c r="G176" s="4">
        <v>26076749.421100002</v>
      </c>
      <c r="H176" s="4">
        <v>1208290.1847999999</v>
      </c>
      <c r="I176" s="4">
        <v>2641391.9941000002</v>
      </c>
      <c r="J176" s="4">
        <v>0</v>
      </c>
      <c r="K176" s="4">
        <f t="shared" si="29"/>
        <v>2641391.9941000002</v>
      </c>
      <c r="L176" s="4">
        <v>59522020.383599997</v>
      </c>
      <c r="M176" s="5">
        <f t="shared" si="31"/>
        <v>150209812.1848</v>
      </c>
      <c r="N176" s="8"/>
      <c r="O176" s="146"/>
      <c r="P176" s="9">
        <v>19</v>
      </c>
      <c r="Q176" s="113" t="s">
        <v>61</v>
      </c>
      <c r="R176" s="4" t="s">
        <v>610</v>
      </c>
      <c r="S176" s="4">
        <v>59447438.317100003</v>
      </c>
      <c r="T176" s="4">
        <v>0</v>
      </c>
      <c r="U176" s="4">
        <v>25512857.967500001</v>
      </c>
      <c r="V176" s="4">
        <v>1182161.7552</v>
      </c>
      <c r="W176" s="4">
        <v>2584273.7412</v>
      </c>
      <c r="X176" s="4">
        <f t="shared" si="41"/>
        <v>1292136.8706</v>
      </c>
      <c r="Y176" s="4">
        <f t="shared" si="42"/>
        <v>1292136.8706</v>
      </c>
      <c r="Z176" s="4">
        <v>63140915.483099997</v>
      </c>
      <c r="AA176" s="5">
        <f t="shared" si="32"/>
        <v>150575510.3935</v>
      </c>
    </row>
    <row r="177" spans="1:27" ht="24.9" customHeight="1" x14ac:dyDescent="0.25">
      <c r="A177" s="151"/>
      <c r="B177" s="146"/>
      <c r="C177" s="1">
        <v>23</v>
      </c>
      <c r="D177" s="4" t="s">
        <v>235</v>
      </c>
      <c r="E177" s="4">
        <v>56582149.970899999</v>
      </c>
      <c r="F177" s="4">
        <v>0</v>
      </c>
      <c r="G177" s="4">
        <v>24283171.765900001</v>
      </c>
      <c r="H177" s="4">
        <v>1125183.1133000001</v>
      </c>
      <c r="I177" s="4">
        <v>2459715.1455000001</v>
      </c>
      <c r="J177" s="4">
        <v>0</v>
      </c>
      <c r="K177" s="4">
        <f t="shared" si="29"/>
        <v>2459715.1455000001</v>
      </c>
      <c r="L177" s="4">
        <v>57823486.728799999</v>
      </c>
      <c r="M177" s="5">
        <f t="shared" si="31"/>
        <v>142273706.72439998</v>
      </c>
      <c r="N177" s="8"/>
      <c r="O177" s="146"/>
      <c r="P177" s="9">
        <v>20</v>
      </c>
      <c r="Q177" s="113" t="s">
        <v>61</v>
      </c>
      <c r="R177" s="4" t="s">
        <v>611</v>
      </c>
      <c r="S177" s="4">
        <v>68565962.3759</v>
      </c>
      <c r="T177" s="4">
        <v>0</v>
      </c>
      <c r="U177" s="4">
        <v>29426224.3928</v>
      </c>
      <c r="V177" s="4">
        <v>1363491.1902999999</v>
      </c>
      <c r="W177" s="4">
        <v>2980670.3388</v>
      </c>
      <c r="X177" s="4">
        <f t="shared" si="41"/>
        <v>1490335.1694</v>
      </c>
      <c r="Y177" s="4">
        <f t="shared" si="42"/>
        <v>1490335.1694</v>
      </c>
      <c r="Z177" s="4">
        <v>66325732.873099998</v>
      </c>
      <c r="AA177" s="5">
        <f t="shared" si="32"/>
        <v>167171746.00150001</v>
      </c>
    </row>
    <row r="178" spans="1:27" ht="24.9" customHeight="1" x14ac:dyDescent="0.25">
      <c r="A178" s="151"/>
      <c r="B178" s="146"/>
      <c r="C178" s="1">
        <v>24</v>
      </c>
      <c r="D178" s="4" t="s">
        <v>236</v>
      </c>
      <c r="E178" s="4">
        <v>55229543.127599999</v>
      </c>
      <c r="F178" s="4">
        <v>0</v>
      </c>
      <c r="G178" s="4">
        <v>23702678.017900001</v>
      </c>
      <c r="H178" s="4">
        <v>1098285.4013</v>
      </c>
      <c r="I178" s="4">
        <v>2400915.1963</v>
      </c>
      <c r="J178" s="4">
        <v>0</v>
      </c>
      <c r="K178" s="4">
        <f t="shared" si="29"/>
        <v>2400915.1963</v>
      </c>
      <c r="L178" s="4">
        <v>56914779.237899996</v>
      </c>
      <c r="M178" s="5">
        <f t="shared" si="31"/>
        <v>139346200.98100001</v>
      </c>
      <c r="N178" s="8"/>
      <c r="O178" s="146"/>
      <c r="P178" s="9">
        <v>21</v>
      </c>
      <c r="Q178" s="113" t="s">
        <v>61</v>
      </c>
      <c r="R178" s="4" t="s">
        <v>612</v>
      </c>
      <c r="S178" s="4">
        <v>64502092.220700003</v>
      </c>
      <c r="T178" s="4">
        <v>0</v>
      </c>
      <c r="U178" s="4">
        <v>27682146.851399999</v>
      </c>
      <c r="V178" s="4">
        <v>1282677.7522</v>
      </c>
      <c r="W178" s="4">
        <v>2804007.5046999999</v>
      </c>
      <c r="X178" s="4">
        <f t="shared" si="41"/>
        <v>1402003.75235</v>
      </c>
      <c r="Y178" s="4">
        <f t="shared" si="42"/>
        <v>1402003.75235</v>
      </c>
      <c r="Z178" s="4">
        <v>65540848.966600001</v>
      </c>
      <c r="AA178" s="5">
        <f t="shared" si="32"/>
        <v>160409769.54324999</v>
      </c>
    </row>
    <row r="179" spans="1:27" ht="24.9" customHeight="1" x14ac:dyDescent="0.25">
      <c r="A179" s="151"/>
      <c r="B179" s="146"/>
      <c r="C179" s="1">
        <v>25</v>
      </c>
      <c r="D179" s="4" t="s">
        <v>237</v>
      </c>
      <c r="E179" s="4">
        <v>63164305.194700003</v>
      </c>
      <c r="F179" s="4">
        <v>0</v>
      </c>
      <c r="G179" s="4">
        <v>27108013.274700001</v>
      </c>
      <c r="H179" s="4">
        <v>1256074.7446000001</v>
      </c>
      <c r="I179" s="4">
        <v>2745851.7963</v>
      </c>
      <c r="J179" s="4">
        <v>0</v>
      </c>
      <c r="K179" s="4">
        <f t="shared" si="29"/>
        <v>2745851.7963</v>
      </c>
      <c r="L179" s="4">
        <v>73908130.257200003</v>
      </c>
      <c r="M179" s="5">
        <f t="shared" si="31"/>
        <v>168182375.26749998</v>
      </c>
      <c r="N179" s="8"/>
      <c r="O179" s="146"/>
      <c r="P179" s="9">
        <v>22</v>
      </c>
      <c r="Q179" s="113" t="s">
        <v>61</v>
      </c>
      <c r="R179" s="4" t="s">
        <v>613</v>
      </c>
      <c r="S179" s="4">
        <v>76251355.900600001</v>
      </c>
      <c r="T179" s="4">
        <v>0</v>
      </c>
      <c r="U179" s="4">
        <v>32724538.987500001</v>
      </c>
      <c r="V179" s="4">
        <v>1516321.6327</v>
      </c>
      <c r="W179" s="4">
        <v>3314766.4956000005</v>
      </c>
      <c r="X179" s="4">
        <f t="shared" si="41"/>
        <v>1657383.2478000002</v>
      </c>
      <c r="Y179" s="4">
        <f t="shared" si="42"/>
        <v>1657383.2478000002</v>
      </c>
      <c r="Z179" s="4">
        <v>73468630.575900003</v>
      </c>
      <c r="AA179" s="5">
        <f t="shared" si="32"/>
        <v>185618230.34450001</v>
      </c>
    </row>
    <row r="180" spans="1:27" ht="24.9" customHeight="1" x14ac:dyDescent="0.25">
      <c r="A180" s="151"/>
      <c r="B180" s="146"/>
      <c r="C180" s="1">
        <v>26</v>
      </c>
      <c r="D180" s="4" t="s">
        <v>238</v>
      </c>
      <c r="E180" s="4">
        <v>54905511.262800001</v>
      </c>
      <c r="F180" s="4">
        <v>0</v>
      </c>
      <c r="G180" s="4">
        <v>23563614.348000001</v>
      </c>
      <c r="H180" s="4">
        <v>1091841.7582</v>
      </c>
      <c r="I180" s="4">
        <v>2386829.0209999997</v>
      </c>
      <c r="J180" s="4">
        <v>0</v>
      </c>
      <c r="K180" s="4">
        <f t="shared" si="29"/>
        <v>2386829.0209999997</v>
      </c>
      <c r="L180" s="4">
        <v>55572088.116700001</v>
      </c>
      <c r="M180" s="5">
        <f t="shared" si="31"/>
        <v>137519884.50670001</v>
      </c>
      <c r="N180" s="8"/>
      <c r="O180" s="146"/>
      <c r="P180" s="9">
        <v>23</v>
      </c>
      <c r="Q180" s="113" t="s">
        <v>61</v>
      </c>
      <c r="R180" s="4" t="s">
        <v>614</v>
      </c>
      <c r="S180" s="4">
        <v>55764531.290700004</v>
      </c>
      <c r="T180" s="4">
        <v>0</v>
      </c>
      <c r="U180" s="4">
        <v>23932277.095800001</v>
      </c>
      <c r="V180" s="4">
        <v>1108924.0858</v>
      </c>
      <c r="W180" s="4">
        <v>2424171.9742000001</v>
      </c>
      <c r="X180" s="4">
        <f t="shared" si="41"/>
        <v>1212085.9871</v>
      </c>
      <c r="Y180" s="4">
        <f t="shared" si="42"/>
        <v>1212085.9871</v>
      </c>
      <c r="Z180" s="4">
        <v>70953956.575900003</v>
      </c>
      <c r="AA180" s="5">
        <f t="shared" si="32"/>
        <v>152971775.03530002</v>
      </c>
    </row>
    <row r="181" spans="1:27" ht="24.9" customHeight="1" x14ac:dyDescent="0.25">
      <c r="A181" s="151"/>
      <c r="B181" s="147"/>
      <c r="C181" s="1">
        <v>27</v>
      </c>
      <c r="D181" s="4" t="s">
        <v>239</v>
      </c>
      <c r="E181" s="4">
        <v>53250978.1215</v>
      </c>
      <c r="F181" s="4">
        <v>0</v>
      </c>
      <c r="G181" s="4">
        <v>22853543.901900001</v>
      </c>
      <c r="H181" s="4">
        <v>1058939.9905000001</v>
      </c>
      <c r="I181" s="4">
        <v>2314903.8604000001</v>
      </c>
      <c r="J181" s="4">
        <v>0</v>
      </c>
      <c r="K181" s="4">
        <f t="shared" si="29"/>
        <v>2314903.8604000001</v>
      </c>
      <c r="L181" s="4">
        <v>55908428.769599997</v>
      </c>
      <c r="M181" s="5">
        <f t="shared" si="31"/>
        <v>135386794.64390001</v>
      </c>
      <c r="N181" s="8"/>
      <c r="O181" s="146"/>
      <c r="P181" s="9">
        <v>24</v>
      </c>
      <c r="Q181" s="113" t="s">
        <v>61</v>
      </c>
      <c r="R181" s="4" t="s">
        <v>615</v>
      </c>
      <c r="S181" s="4">
        <v>45383477.112899996</v>
      </c>
      <c r="T181" s="4">
        <v>0</v>
      </c>
      <c r="U181" s="4">
        <v>19477074.8484</v>
      </c>
      <c r="V181" s="4">
        <v>902488.18920000002</v>
      </c>
      <c r="W181" s="4">
        <v>1972891.2046000001</v>
      </c>
      <c r="X181" s="4">
        <f t="shared" si="41"/>
        <v>986445.60230000003</v>
      </c>
      <c r="Y181" s="4">
        <f t="shared" si="42"/>
        <v>986445.60230000003</v>
      </c>
      <c r="Z181" s="4">
        <v>53184003.270599999</v>
      </c>
      <c r="AA181" s="5">
        <f t="shared" si="32"/>
        <v>119933489.02340001</v>
      </c>
    </row>
    <row r="182" spans="1:27" ht="24.9" customHeight="1" x14ac:dyDescent="0.25">
      <c r="A182" s="1"/>
      <c r="B182" s="150" t="s">
        <v>829</v>
      </c>
      <c r="C182" s="148"/>
      <c r="D182" s="11"/>
      <c r="E182" s="11">
        <f>SUM(E155:E181)</f>
        <v>1645136497.4401</v>
      </c>
      <c r="F182" s="11">
        <f t="shared" ref="F182:L182" si="43">SUM(F155:F181)</f>
        <v>0</v>
      </c>
      <c r="G182" s="11">
        <f t="shared" si="43"/>
        <v>706037719.78100014</v>
      </c>
      <c r="H182" s="11">
        <f t="shared" si="43"/>
        <v>32714907.563899998</v>
      </c>
      <c r="I182" s="11">
        <f t="shared" si="43"/>
        <v>71516673.743100017</v>
      </c>
      <c r="J182" s="11">
        <f t="shared" si="43"/>
        <v>0</v>
      </c>
      <c r="K182" s="11">
        <f t="shared" si="43"/>
        <v>71516673.743100017</v>
      </c>
      <c r="L182" s="11">
        <f t="shared" si="43"/>
        <v>1695013703.1698</v>
      </c>
      <c r="M182" s="6">
        <f t="shared" si="31"/>
        <v>4150419501.6978998</v>
      </c>
      <c r="N182" s="8"/>
      <c r="O182" s="147"/>
      <c r="P182" s="9">
        <v>25</v>
      </c>
      <c r="Q182" s="113" t="s">
        <v>61</v>
      </c>
      <c r="R182" s="4" t="s">
        <v>616</v>
      </c>
      <c r="S182" s="4">
        <v>50588539.697500005</v>
      </c>
      <c r="T182" s="4">
        <v>0</v>
      </c>
      <c r="U182" s="4">
        <v>21710914.122000001</v>
      </c>
      <c r="V182" s="4">
        <v>1005995.188</v>
      </c>
      <c r="W182" s="4">
        <v>2199163.4701999999</v>
      </c>
      <c r="X182" s="4">
        <f t="shared" si="41"/>
        <v>1099581.7350999999</v>
      </c>
      <c r="Y182" s="4">
        <f t="shared" si="42"/>
        <v>1099581.7350999999</v>
      </c>
      <c r="Z182" s="4">
        <v>52948778.532799996</v>
      </c>
      <c r="AA182" s="5">
        <f t="shared" si="32"/>
        <v>127353809.27539998</v>
      </c>
    </row>
    <row r="183" spans="1:27" ht="24.9" customHeight="1" x14ac:dyDescent="0.25">
      <c r="A183" s="151">
        <v>9</v>
      </c>
      <c r="B183" s="145" t="s">
        <v>927</v>
      </c>
      <c r="C183" s="1">
        <v>1</v>
      </c>
      <c r="D183" s="4" t="s">
        <v>240</v>
      </c>
      <c r="E183" s="4">
        <v>56453109.356300004</v>
      </c>
      <c r="F183" s="4">
        <f>-2141737.01</f>
        <v>-2141737.0099999998</v>
      </c>
      <c r="G183" s="4">
        <v>24227791.837699998</v>
      </c>
      <c r="H183" s="4">
        <v>1122617.0334000001</v>
      </c>
      <c r="I183" s="4">
        <v>2454105.5467999997</v>
      </c>
      <c r="J183" s="4">
        <f t="shared" ref="J183:J226" si="44">I183/2</f>
        <v>1227052.7733999998</v>
      </c>
      <c r="K183" s="4">
        <f t="shared" ref="K183:K200" si="45">I183-J183</f>
        <v>1227052.7733999998</v>
      </c>
      <c r="L183" s="4">
        <v>60495222.836900003</v>
      </c>
      <c r="M183" s="5">
        <f t="shared" si="31"/>
        <v>141384056.82769999</v>
      </c>
      <c r="N183" s="8"/>
      <c r="O183" s="1"/>
      <c r="P183" s="148"/>
      <c r="Q183" s="149"/>
      <c r="R183" s="11"/>
      <c r="S183" s="11">
        <f>S158+S159+S160+S161+S162+S163+S164+S165+S166+S167+S168+S169+S170+S171+S172+S173+S174+S175+S176+S177+S178+S179+S180+S181+S182</f>
        <v>1545464064.8028002</v>
      </c>
      <c r="T183" s="11">
        <f t="shared" ref="T183:Z183" si="46">T158+T159+T160+T161+T162+T163+T164+T165+T166+T167+T168+T169+T170+T171+T172+T173+T174+T175+T176+T177+T178+T179+T180+T181+T182</f>
        <v>0</v>
      </c>
      <c r="U183" s="11">
        <f t="shared" si="46"/>
        <v>663261635.74609995</v>
      </c>
      <c r="V183" s="11">
        <f t="shared" si="46"/>
        <v>30732838.339599997</v>
      </c>
      <c r="W183" s="11">
        <f t="shared" si="46"/>
        <v>67183756.166599989</v>
      </c>
      <c r="X183" s="11">
        <f t="shared" si="46"/>
        <v>33591878.083299994</v>
      </c>
      <c r="Y183" s="11">
        <f t="shared" si="46"/>
        <v>33591878.083299994</v>
      </c>
      <c r="Z183" s="11">
        <f t="shared" si="46"/>
        <v>1578268961.9067001</v>
      </c>
      <c r="AA183" s="6">
        <f t="shared" ref="AA183" si="47">S183+T183+U183+V183+Y183+Z183</f>
        <v>3851319378.8785005</v>
      </c>
    </row>
    <row r="184" spans="1:27" ht="24.9" customHeight="1" x14ac:dyDescent="0.25">
      <c r="A184" s="151"/>
      <c r="B184" s="146"/>
      <c r="C184" s="1">
        <v>2</v>
      </c>
      <c r="D184" s="4" t="s">
        <v>241</v>
      </c>
      <c r="E184" s="4">
        <v>70960873.60329999</v>
      </c>
      <c r="F184" s="4">
        <f t="shared" ref="F184:F200" si="48">-2141737.01</f>
        <v>-2141737.0099999998</v>
      </c>
      <c r="G184" s="4">
        <v>30454040.421799999</v>
      </c>
      <c r="H184" s="4">
        <v>1411115.9920000001</v>
      </c>
      <c r="I184" s="4">
        <v>3084780.9005999998</v>
      </c>
      <c r="J184" s="4">
        <f t="shared" si="44"/>
        <v>1542390.4502999999</v>
      </c>
      <c r="K184" s="4">
        <f t="shared" si="45"/>
        <v>1542390.4502999999</v>
      </c>
      <c r="L184" s="4">
        <v>61339814.5559</v>
      </c>
      <c r="M184" s="5">
        <f t="shared" si="31"/>
        <v>163566498.01329997</v>
      </c>
      <c r="N184" s="8"/>
      <c r="O184" s="145">
        <v>27</v>
      </c>
      <c r="P184" s="9">
        <v>1</v>
      </c>
      <c r="Q184" s="113" t="s">
        <v>62</v>
      </c>
      <c r="R184" s="4" t="s">
        <v>617</v>
      </c>
      <c r="S184" s="4">
        <v>56796499.682499997</v>
      </c>
      <c r="T184" s="4">
        <f>-5788847.52</f>
        <v>-5788847.5199999996</v>
      </c>
      <c r="U184" s="4">
        <v>24375163.513700001</v>
      </c>
      <c r="V184" s="4">
        <v>1129445.6355999999</v>
      </c>
      <c r="W184" s="4">
        <v>2469033.2649999997</v>
      </c>
      <c r="X184" s="4">
        <v>0</v>
      </c>
      <c r="Y184" s="4">
        <f>W184-X184</f>
        <v>2469033.2649999997</v>
      </c>
      <c r="Z184" s="4">
        <v>71045543.3794</v>
      </c>
      <c r="AA184" s="5">
        <f t="shared" si="32"/>
        <v>150026837.9562</v>
      </c>
    </row>
    <row r="185" spans="1:27" ht="24.9" customHeight="1" x14ac:dyDescent="0.25">
      <c r="A185" s="151"/>
      <c r="B185" s="146"/>
      <c r="C185" s="1">
        <v>3</v>
      </c>
      <c r="D185" s="4" t="s">
        <v>242</v>
      </c>
      <c r="E185" s="4">
        <v>67930451.854800001</v>
      </c>
      <c r="F185" s="4">
        <f t="shared" si="48"/>
        <v>-2141737.0099999998</v>
      </c>
      <c r="G185" s="4">
        <v>29153484.471299998</v>
      </c>
      <c r="H185" s="4">
        <v>1350853.5349999999</v>
      </c>
      <c r="I185" s="4">
        <v>2953043.6958000003</v>
      </c>
      <c r="J185" s="4">
        <f t="shared" si="44"/>
        <v>1476521.8479000002</v>
      </c>
      <c r="K185" s="4">
        <f t="shared" si="45"/>
        <v>1476521.8479000002</v>
      </c>
      <c r="L185" s="4">
        <v>77404822.629199997</v>
      </c>
      <c r="M185" s="5">
        <f t="shared" si="31"/>
        <v>175174397.32819998</v>
      </c>
      <c r="N185" s="8"/>
      <c r="O185" s="146"/>
      <c r="P185" s="9">
        <v>2</v>
      </c>
      <c r="Q185" s="113" t="s">
        <v>62</v>
      </c>
      <c r="R185" s="4" t="s">
        <v>618</v>
      </c>
      <c r="S185" s="4">
        <v>58633695.436400004</v>
      </c>
      <c r="T185" s="4">
        <f t="shared" ref="T185:T203" si="49">-5788847.52</f>
        <v>-5788847.5199999996</v>
      </c>
      <c r="U185" s="4">
        <v>25163626.661200002</v>
      </c>
      <c r="V185" s="4">
        <v>1165979.8012999999</v>
      </c>
      <c r="W185" s="4">
        <v>2548899.0568999997</v>
      </c>
      <c r="X185" s="4">
        <v>0</v>
      </c>
      <c r="Y185" s="4">
        <f t="shared" ref="Y185:Y203" si="50">W185-X185</f>
        <v>2548899.0568999997</v>
      </c>
      <c r="Z185" s="4">
        <v>77583882.783899993</v>
      </c>
      <c r="AA185" s="5">
        <f t="shared" si="32"/>
        <v>159307236.21969998</v>
      </c>
    </row>
    <row r="186" spans="1:27" ht="24.9" customHeight="1" x14ac:dyDescent="0.25">
      <c r="A186" s="151"/>
      <c r="B186" s="146"/>
      <c r="C186" s="1">
        <v>4</v>
      </c>
      <c r="D186" s="4" t="s">
        <v>243</v>
      </c>
      <c r="E186" s="4">
        <v>43829917.051399998</v>
      </c>
      <c r="F186" s="4">
        <f t="shared" si="48"/>
        <v>-2141737.0099999998</v>
      </c>
      <c r="G186" s="4">
        <v>18810338.6809</v>
      </c>
      <c r="H186" s="4">
        <v>871594.35530000005</v>
      </c>
      <c r="I186" s="4">
        <v>1905355.5026</v>
      </c>
      <c r="J186" s="4">
        <f t="shared" si="44"/>
        <v>952677.7513</v>
      </c>
      <c r="K186" s="4">
        <f t="shared" si="45"/>
        <v>952677.7513</v>
      </c>
      <c r="L186" s="4">
        <v>45479175.505199999</v>
      </c>
      <c r="M186" s="5">
        <f t="shared" si="31"/>
        <v>107801966.33410001</v>
      </c>
      <c r="N186" s="8"/>
      <c r="O186" s="146"/>
      <c r="P186" s="9">
        <v>3</v>
      </c>
      <c r="Q186" s="113" t="s">
        <v>62</v>
      </c>
      <c r="R186" s="4" t="s">
        <v>619</v>
      </c>
      <c r="S186" s="4">
        <v>90121930.925899997</v>
      </c>
      <c r="T186" s="4">
        <f t="shared" si="49"/>
        <v>-5788847.5199999996</v>
      </c>
      <c r="U186" s="4">
        <v>38677327.207999997</v>
      </c>
      <c r="V186" s="4">
        <v>1792149.5537</v>
      </c>
      <c r="W186" s="4">
        <v>3917742.2305999999</v>
      </c>
      <c r="X186" s="4">
        <v>0</v>
      </c>
      <c r="Y186" s="4">
        <f t="shared" si="50"/>
        <v>3917742.2305999999</v>
      </c>
      <c r="Z186" s="4">
        <v>114488787.4614</v>
      </c>
      <c r="AA186" s="5">
        <f t="shared" si="32"/>
        <v>243209089.85960001</v>
      </c>
    </row>
    <row r="187" spans="1:27" ht="24.9" customHeight="1" x14ac:dyDescent="0.25">
      <c r="A187" s="151"/>
      <c r="B187" s="146"/>
      <c r="C187" s="1">
        <v>5</v>
      </c>
      <c r="D187" s="4" t="s">
        <v>244</v>
      </c>
      <c r="E187" s="4">
        <v>52357973.827600002</v>
      </c>
      <c r="F187" s="4">
        <f t="shared" si="48"/>
        <v>-2141737.0099999998</v>
      </c>
      <c r="G187" s="4">
        <v>22470296.240499999</v>
      </c>
      <c r="H187" s="4">
        <v>1041181.8574</v>
      </c>
      <c r="I187" s="4">
        <v>2276083.5576999998</v>
      </c>
      <c r="J187" s="4">
        <f t="shared" si="44"/>
        <v>1138041.7788499999</v>
      </c>
      <c r="K187" s="4">
        <f t="shared" si="45"/>
        <v>1138041.7788499999</v>
      </c>
      <c r="L187" s="4">
        <v>55288487.868100002</v>
      </c>
      <c r="M187" s="5">
        <f t="shared" si="31"/>
        <v>130154244.56245001</v>
      </c>
      <c r="N187" s="8"/>
      <c r="O187" s="146"/>
      <c r="P187" s="9">
        <v>4</v>
      </c>
      <c r="Q187" s="113" t="s">
        <v>62</v>
      </c>
      <c r="R187" s="4" t="s">
        <v>620</v>
      </c>
      <c r="S187" s="4">
        <v>59255926.138300002</v>
      </c>
      <c r="T187" s="4">
        <f t="shared" si="49"/>
        <v>-5788847.5199999996</v>
      </c>
      <c r="U187" s="4">
        <v>25430667.327199999</v>
      </c>
      <c r="V187" s="4">
        <v>1178353.3762999999</v>
      </c>
      <c r="W187" s="4">
        <v>2575948.4053000002</v>
      </c>
      <c r="X187" s="4">
        <v>0</v>
      </c>
      <c r="Y187" s="4">
        <f t="shared" si="50"/>
        <v>2575948.4053000002</v>
      </c>
      <c r="Z187" s="4">
        <v>68440439.426200002</v>
      </c>
      <c r="AA187" s="5">
        <f t="shared" si="32"/>
        <v>151092487.15330002</v>
      </c>
    </row>
    <row r="188" spans="1:27" ht="24.9" customHeight="1" x14ac:dyDescent="0.25">
      <c r="A188" s="151"/>
      <c r="B188" s="146"/>
      <c r="C188" s="1">
        <v>6</v>
      </c>
      <c r="D188" s="4" t="s">
        <v>245</v>
      </c>
      <c r="E188" s="4">
        <v>60233965.295600004</v>
      </c>
      <c r="F188" s="4">
        <f t="shared" si="48"/>
        <v>-2141737.0099999998</v>
      </c>
      <c r="G188" s="4">
        <v>25850409.116099998</v>
      </c>
      <c r="H188" s="4">
        <v>1197802.4983999999</v>
      </c>
      <c r="I188" s="4">
        <v>2618465.3074000003</v>
      </c>
      <c r="J188" s="4">
        <f t="shared" si="44"/>
        <v>1309232.6537000001</v>
      </c>
      <c r="K188" s="4">
        <f t="shared" si="45"/>
        <v>1309232.6537000001</v>
      </c>
      <c r="L188" s="4">
        <v>63751903.321099997</v>
      </c>
      <c r="M188" s="5">
        <f t="shared" si="31"/>
        <v>150201575.87489998</v>
      </c>
      <c r="N188" s="8"/>
      <c r="O188" s="146"/>
      <c r="P188" s="9">
        <v>5</v>
      </c>
      <c r="Q188" s="113" t="s">
        <v>62</v>
      </c>
      <c r="R188" s="4" t="s">
        <v>621</v>
      </c>
      <c r="S188" s="4">
        <v>53103896.731299996</v>
      </c>
      <c r="T188" s="4">
        <f t="shared" si="49"/>
        <v>-5788847.5199999996</v>
      </c>
      <c r="U188" s="4">
        <v>22790421.4745</v>
      </c>
      <c r="V188" s="4">
        <v>1056015.1547000001</v>
      </c>
      <c r="W188" s="4">
        <v>2308510.0006999997</v>
      </c>
      <c r="X188" s="4">
        <v>0</v>
      </c>
      <c r="Y188" s="4">
        <f t="shared" si="50"/>
        <v>2308510.0006999997</v>
      </c>
      <c r="Z188" s="4">
        <v>66707176.395000003</v>
      </c>
      <c r="AA188" s="5">
        <f t="shared" si="32"/>
        <v>140177172.2362</v>
      </c>
    </row>
    <row r="189" spans="1:27" ht="24.9" customHeight="1" x14ac:dyDescent="0.25">
      <c r="A189" s="151"/>
      <c r="B189" s="146"/>
      <c r="C189" s="1">
        <v>7</v>
      </c>
      <c r="D189" s="4" t="s">
        <v>246</v>
      </c>
      <c r="E189" s="4">
        <v>69055065.048299998</v>
      </c>
      <c r="F189" s="4">
        <f t="shared" si="48"/>
        <v>-2141737.0099999998</v>
      </c>
      <c r="G189" s="4">
        <v>29636130.9483</v>
      </c>
      <c r="H189" s="4">
        <v>1373217.4038</v>
      </c>
      <c r="I189" s="4">
        <v>3001932.4020000002</v>
      </c>
      <c r="J189" s="4">
        <f t="shared" si="44"/>
        <v>1500966.2010000001</v>
      </c>
      <c r="K189" s="4">
        <f t="shared" si="45"/>
        <v>1500966.2010000001</v>
      </c>
      <c r="L189" s="4">
        <v>66017060.109200001</v>
      </c>
      <c r="M189" s="5">
        <f t="shared" si="31"/>
        <v>165440702.7006</v>
      </c>
      <c r="N189" s="8"/>
      <c r="O189" s="146"/>
      <c r="P189" s="9">
        <v>6</v>
      </c>
      <c r="Q189" s="113" t="s">
        <v>62</v>
      </c>
      <c r="R189" s="4" t="s">
        <v>622</v>
      </c>
      <c r="S189" s="4">
        <v>40394795.540799998</v>
      </c>
      <c r="T189" s="4">
        <f t="shared" si="49"/>
        <v>-5788847.5199999996</v>
      </c>
      <c r="U189" s="4">
        <v>17336099.089000002</v>
      </c>
      <c r="V189" s="4">
        <v>803284.10699999996</v>
      </c>
      <c r="W189" s="4">
        <v>1756025.3621</v>
      </c>
      <c r="X189" s="4">
        <v>0</v>
      </c>
      <c r="Y189" s="4">
        <f t="shared" si="50"/>
        <v>1756025.3621</v>
      </c>
      <c r="Z189" s="4">
        <v>51520554.395400003</v>
      </c>
      <c r="AA189" s="5">
        <f t="shared" si="32"/>
        <v>106021910.9743</v>
      </c>
    </row>
    <row r="190" spans="1:27" ht="24.9" customHeight="1" x14ac:dyDescent="0.25">
      <c r="A190" s="151"/>
      <c r="B190" s="146"/>
      <c r="C190" s="1">
        <v>8</v>
      </c>
      <c r="D190" s="4" t="s">
        <v>247</v>
      </c>
      <c r="E190" s="4">
        <v>54702241.8583</v>
      </c>
      <c r="F190" s="4">
        <f t="shared" si="48"/>
        <v>-2141737.0099999998</v>
      </c>
      <c r="G190" s="4">
        <v>23476377.898499999</v>
      </c>
      <c r="H190" s="4">
        <v>1087799.577</v>
      </c>
      <c r="I190" s="4">
        <v>2377992.58</v>
      </c>
      <c r="J190" s="4">
        <f t="shared" si="44"/>
        <v>1188996.29</v>
      </c>
      <c r="K190" s="4">
        <f t="shared" si="45"/>
        <v>1188996.29</v>
      </c>
      <c r="L190" s="4">
        <v>65115565.642700002</v>
      </c>
      <c r="M190" s="5">
        <f t="shared" si="31"/>
        <v>143429244.25650001</v>
      </c>
      <c r="N190" s="8"/>
      <c r="O190" s="146"/>
      <c r="P190" s="9">
        <v>7</v>
      </c>
      <c r="Q190" s="113" t="s">
        <v>62</v>
      </c>
      <c r="R190" s="4" t="s">
        <v>804</v>
      </c>
      <c r="S190" s="4">
        <v>39351669.1153</v>
      </c>
      <c r="T190" s="4">
        <f t="shared" si="49"/>
        <v>-5788847.5199999996</v>
      </c>
      <c r="U190" s="4">
        <v>16888424.0152</v>
      </c>
      <c r="V190" s="4">
        <v>782540.67039999994</v>
      </c>
      <c r="W190" s="4">
        <v>1710679.0141</v>
      </c>
      <c r="X190" s="4">
        <v>0</v>
      </c>
      <c r="Y190" s="4">
        <f t="shared" si="50"/>
        <v>1710679.0141</v>
      </c>
      <c r="Z190" s="4">
        <v>52155701.259900004</v>
      </c>
      <c r="AA190" s="5">
        <f t="shared" si="32"/>
        <v>105100166.55490002</v>
      </c>
    </row>
    <row r="191" spans="1:27" ht="24.9" customHeight="1" x14ac:dyDescent="0.25">
      <c r="A191" s="151"/>
      <c r="B191" s="146"/>
      <c r="C191" s="1">
        <v>9</v>
      </c>
      <c r="D191" s="4" t="s">
        <v>248</v>
      </c>
      <c r="E191" s="4">
        <v>58305847.208300002</v>
      </c>
      <c r="F191" s="4">
        <f t="shared" si="48"/>
        <v>-2141737.0099999998</v>
      </c>
      <c r="G191" s="4">
        <v>25022925.135299999</v>
      </c>
      <c r="H191" s="4">
        <v>1159460.2666</v>
      </c>
      <c r="I191" s="4">
        <v>2534646.9784000004</v>
      </c>
      <c r="J191" s="4">
        <f t="shared" si="44"/>
        <v>1267323.4892000002</v>
      </c>
      <c r="K191" s="4">
        <f t="shared" si="45"/>
        <v>1267323.4892000002</v>
      </c>
      <c r="L191" s="4">
        <v>66750250.674699999</v>
      </c>
      <c r="M191" s="5">
        <f t="shared" si="31"/>
        <v>150364069.76409999</v>
      </c>
      <c r="N191" s="8"/>
      <c r="O191" s="146"/>
      <c r="P191" s="9">
        <v>8</v>
      </c>
      <c r="Q191" s="113" t="s">
        <v>62</v>
      </c>
      <c r="R191" s="4" t="s">
        <v>623</v>
      </c>
      <c r="S191" s="4">
        <v>88362505.32159999</v>
      </c>
      <c r="T191" s="4">
        <f t="shared" si="49"/>
        <v>-5788847.5199999996</v>
      </c>
      <c r="U191" s="4">
        <v>37922240.414999999</v>
      </c>
      <c r="V191" s="4">
        <v>1757161.9121999999</v>
      </c>
      <c r="W191" s="4">
        <v>3841257.2294000001</v>
      </c>
      <c r="X191" s="4">
        <v>0</v>
      </c>
      <c r="Y191" s="4">
        <f t="shared" si="50"/>
        <v>3841257.2294000001</v>
      </c>
      <c r="Z191" s="4">
        <v>114257970.6829</v>
      </c>
      <c r="AA191" s="5">
        <f t="shared" si="32"/>
        <v>240352288.0411</v>
      </c>
    </row>
    <row r="192" spans="1:27" ht="24.9" customHeight="1" x14ac:dyDescent="0.25">
      <c r="A192" s="151"/>
      <c r="B192" s="146"/>
      <c r="C192" s="1">
        <v>10</v>
      </c>
      <c r="D192" s="4" t="s">
        <v>249</v>
      </c>
      <c r="E192" s="4">
        <v>45655750.622400001</v>
      </c>
      <c r="F192" s="4">
        <f t="shared" si="48"/>
        <v>-2141737.0099999998</v>
      </c>
      <c r="G192" s="4">
        <v>19593925.558400001</v>
      </c>
      <c r="H192" s="4">
        <v>907902.57449999999</v>
      </c>
      <c r="I192" s="4">
        <v>1984727.3626999997</v>
      </c>
      <c r="J192" s="4">
        <f t="shared" si="44"/>
        <v>992363.68134999985</v>
      </c>
      <c r="K192" s="4">
        <f t="shared" si="45"/>
        <v>992363.68134999985</v>
      </c>
      <c r="L192" s="4">
        <v>51865507.100699998</v>
      </c>
      <c r="M192" s="5">
        <f t="shared" si="31"/>
        <v>116873712.52735001</v>
      </c>
      <c r="N192" s="8"/>
      <c r="O192" s="146"/>
      <c r="P192" s="9">
        <v>9</v>
      </c>
      <c r="Q192" s="113" t="s">
        <v>62</v>
      </c>
      <c r="R192" s="4" t="s">
        <v>624</v>
      </c>
      <c r="S192" s="4">
        <v>52586678.359700002</v>
      </c>
      <c r="T192" s="4">
        <f t="shared" si="49"/>
        <v>-5788847.5199999996</v>
      </c>
      <c r="U192" s="4">
        <v>22568448.5984</v>
      </c>
      <c r="V192" s="4">
        <v>1045729.8372</v>
      </c>
      <c r="W192" s="4">
        <v>2286025.7038999996</v>
      </c>
      <c r="X192" s="4">
        <v>0</v>
      </c>
      <c r="Y192" s="4">
        <f t="shared" si="50"/>
        <v>2286025.7038999996</v>
      </c>
      <c r="Z192" s="4">
        <v>58872496.2293</v>
      </c>
      <c r="AA192" s="5">
        <f t="shared" si="32"/>
        <v>131570531.2085</v>
      </c>
    </row>
    <row r="193" spans="1:27" ht="24.9" customHeight="1" x14ac:dyDescent="0.25">
      <c r="A193" s="151"/>
      <c r="B193" s="146"/>
      <c r="C193" s="1">
        <v>11</v>
      </c>
      <c r="D193" s="4" t="s">
        <v>250</v>
      </c>
      <c r="E193" s="4">
        <v>62296627.956600003</v>
      </c>
      <c r="F193" s="4">
        <f t="shared" si="48"/>
        <v>-2141737.0099999998</v>
      </c>
      <c r="G193" s="4">
        <v>26735635.140900001</v>
      </c>
      <c r="H193" s="4">
        <v>1238820.2609999999</v>
      </c>
      <c r="I193" s="4">
        <v>2708132.5006999997</v>
      </c>
      <c r="J193" s="4">
        <f t="shared" si="44"/>
        <v>1354066.2503499999</v>
      </c>
      <c r="K193" s="4">
        <f t="shared" si="45"/>
        <v>1354066.2503499999</v>
      </c>
      <c r="L193" s="4">
        <v>62843596.553800002</v>
      </c>
      <c r="M193" s="5">
        <f t="shared" si="31"/>
        <v>152327009.15265</v>
      </c>
      <c r="N193" s="8"/>
      <c r="O193" s="146"/>
      <c r="P193" s="9">
        <v>10</v>
      </c>
      <c r="Q193" s="113" t="s">
        <v>62</v>
      </c>
      <c r="R193" s="4" t="s">
        <v>625</v>
      </c>
      <c r="S193" s="4">
        <v>65701912.627700008</v>
      </c>
      <c r="T193" s="4">
        <f t="shared" si="49"/>
        <v>-5788847.5199999996</v>
      </c>
      <c r="U193" s="4">
        <v>28197069.756299999</v>
      </c>
      <c r="V193" s="4">
        <v>1306537.1788999999</v>
      </c>
      <c r="W193" s="4">
        <v>2856165.5869</v>
      </c>
      <c r="X193" s="4">
        <v>0</v>
      </c>
      <c r="Y193" s="4">
        <f t="shared" si="50"/>
        <v>2856165.5869</v>
      </c>
      <c r="Z193" s="4">
        <v>82133163.942699999</v>
      </c>
      <c r="AA193" s="5">
        <f t="shared" si="32"/>
        <v>174406001.57249999</v>
      </c>
    </row>
    <row r="194" spans="1:27" ht="24.9" customHeight="1" x14ac:dyDescent="0.25">
      <c r="A194" s="151"/>
      <c r="B194" s="146"/>
      <c r="C194" s="1">
        <v>12</v>
      </c>
      <c r="D194" s="4" t="s">
        <v>251</v>
      </c>
      <c r="E194" s="4">
        <v>53760732.716200002</v>
      </c>
      <c r="F194" s="4">
        <f t="shared" si="48"/>
        <v>-2141737.0099999998</v>
      </c>
      <c r="G194" s="4">
        <v>23072313.573800001</v>
      </c>
      <c r="H194" s="4">
        <v>1069076.8846</v>
      </c>
      <c r="I194" s="4">
        <v>2337063.6952</v>
      </c>
      <c r="J194" s="4">
        <f t="shared" si="44"/>
        <v>1168531.8476</v>
      </c>
      <c r="K194" s="4">
        <f t="shared" si="45"/>
        <v>1168531.8476</v>
      </c>
      <c r="L194" s="4">
        <v>55889840.377800003</v>
      </c>
      <c r="M194" s="5">
        <f t="shared" si="31"/>
        <v>132818758.39</v>
      </c>
      <c r="N194" s="8"/>
      <c r="O194" s="146"/>
      <c r="P194" s="9">
        <v>11</v>
      </c>
      <c r="Q194" s="113" t="s">
        <v>62</v>
      </c>
      <c r="R194" s="4" t="s">
        <v>626</v>
      </c>
      <c r="S194" s="4">
        <v>50689054.343999997</v>
      </c>
      <c r="T194" s="4">
        <f t="shared" si="49"/>
        <v>-5788847.5199999996</v>
      </c>
      <c r="U194" s="4">
        <v>21754051.656199999</v>
      </c>
      <c r="V194" s="4">
        <v>1007994.0053</v>
      </c>
      <c r="W194" s="4">
        <v>2203533.0002000001</v>
      </c>
      <c r="X194" s="4">
        <v>0</v>
      </c>
      <c r="Y194" s="4">
        <f t="shared" si="50"/>
        <v>2203533.0002000001</v>
      </c>
      <c r="Z194" s="4">
        <v>64727869.089500003</v>
      </c>
      <c r="AA194" s="5">
        <f t="shared" si="32"/>
        <v>134593654.57519999</v>
      </c>
    </row>
    <row r="195" spans="1:27" ht="24.9" customHeight="1" x14ac:dyDescent="0.25">
      <c r="A195" s="151"/>
      <c r="B195" s="146"/>
      <c r="C195" s="1">
        <v>13</v>
      </c>
      <c r="D195" s="4" t="s">
        <v>252</v>
      </c>
      <c r="E195" s="4">
        <v>59252450.627000004</v>
      </c>
      <c r="F195" s="4">
        <f t="shared" si="48"/>
        <v>-2141737.0099999998</v>
      </c>
      <c r="G195" s="4">
        <v>25429175.753699999</v>
      </c>
      <c r="H195" s="4">
        <v>1178284.2627999999</v>
      </c>
      <c r="I195" s="4">
        <v>2575797.3193000001</v>
      </c>
      <c r="J195" s="4">
        <f t="shared" si="44"/>
        <v>1287898.65965</v>
      </c>
      <c r="K195" s="4">
        <f t="shared" si="45"/>
        <v>1287898.65965</v>
      </c>
      <c r="L195" s="4">
        <v>64187489.845799997</v>
      </c>
      <c r="M195" s="5">
        <f t="shared" si="31"/>
        <v>149193562.13894999</v>
      </c>
      <c r="N195" s="8"/>
      <c r="O195" s="146"/>
      <c r="P195" s="9">
        <v>12</v>
      </c>
      <c r="Q195" s="113" t="s">
        <v>62</v>
      </c>
      <c r="R195" s="4" t="s">
        <v>627</v>
      </c>
      <c r="S195" s="4">
        <v>45795343.307400003</v>
      </c>
      <c r="T195" s="4">
        <f t="shared" si="49"/>
        <v>-5788847.5199999996</v>
      </c>
      <c r="U195" s="4">
        <v>19653834.083500002</v>
      </c>
      <c r="V195" s="4">
        <v>910678.49109999998</v>
      </c>
      <c r="W195" s="4">
        <v>1990795.6764</v>
      </c>
      <c r="X195" s="4">
        <v>0</v>
      </c>
      <c r="Y195" s="4">
        <f t="shared" si="50"/>
        <v>1990795.6764</v>
      </c>
      <c r="Z195" s="4">
        <v>60013089.094800003</v>
      </c>
      <c r="AA195" s="5">
        <f t="shared" si="32"/>
        <v>122574893.1332</v>
      </c>
    </row>
    <row r="196" spans="1:27" ht="24.9" customHeight="1" x14ac:dyDescent="0.25">
      <c r="A196" s="151"/>
      <c r="B196" s="146"/>
      <c r="C196" s="1">
        <v>14</v>
      </c>
      <c r="D196" s="4" t="s">
        <v>253</v>
      </c>
      <c r="E196" s="4">
        <v>56096452.904700004</v>
      </c>
      <c r="F196" s="4">
        <f t="shared" si="48"/>
        <v>-2141737.0099999998</v>
      </c>
      <c r="G196" s="4">
        <v>24074726.783</v>
      </c>
      <c r="H196" s="4">
        <v>1115524.6232</v>
      </c>
      <c r="I196" s="4">
        <v>2438601.1293000001</v>
      </c>
      <c r="J196" s="4">
        <f t="shared" si="44"/>
        <v>1219300.5646500001</v>
      </c>
      <c r="K196" s="4">
        <f t="shared" si="45"/>
        <v>1219300.5646500001</v>
      </c>
      <c r="L196" s="4">
        <v>62539447.361299999</v>
      </c>
      <c r="M196" s="5">
        <f t="shared" si="31"/>
        <v>142903715.22685</v>
      </c>
      <c r="N196" s="8"/>
      <c r="O196" s="146"/>
      <c r="P196" s="9">
        <v>13</v>
      </c>
      <c r="Q196" s="113" t="s">
        <v>62</v>
      </c>
      <c r="R196" s="4" t="s">
        <v>849</v>
      </c>
      <c r="S196" s="4">
        <v>41296316.259799995</v>
      </c>
      <c r="T196" s="4">
        <f t="shared" si="49"/>
        <v>-5788847.5199999996</v>
      </c>
      <c r="U196" s="4">
        <v>17723001.7161</v>
      </c>
      <c r="V196" s="4">
        <v>821211.59629999998</v>
      </c>
      <c r="W196" s="4">
        <v>1795215.8871999998</v>
      </c>
      <c r="X196" s="4">
        <v>0</v>
      </c>
      <c r="Y196" s="4">
        <f t="shared" si="50"/>
        <v>1795215.8871999998</v>
      </c>
      <c r="Z196" s="4">
        <v>53187297.3134</v>
      </c>
      <c r="AA196" s="5">
        <f t="shared" si="32"/>
        <v>109034195.25279999</v>
      </c>
    </row>
    <row r="197" spans="1:27" ht="24.9" customHeight="1" x14ac:dyDescent="0.25">
      <c r="A197" s="151"/>
      <c r="B197" s="146"/>
      <c r="C197" s="1">
        <v>15</v>
      </c>
      <c r="D197" s="4" t="s">
        <v>254</v>
      </c>
      <c r="E197" s="4">
        <v>63629937.000500001</v>
      </c>
      <c r="F197" s="4">
        <f t="shared" si="48"/>
        <v>-2141737.0099999998</v>
      </c>
      <c r="G197" s="4">
        <v>27307846.916999999</v>
      </c>
      <c r="H197" s="4">
        <v>1265334.2202999999</v>
      </c>
      <c r="I197" s="4">
        <v>2766093.5441000001</v>
      </c>
      <c r="J197" s="4">
        <f t="shared" si="44"/>
        <v>1383046.77205</v>
      </c>
      <c r="K197" s="4">
        <f t="shared" si="45"/>
        <v>1383046.77205</v>
      </c>
      <c r="L197" s="4">
        <v>66858980.337700002</v>
      </c>
      <c r="M197" s="5">
        <f t="shared" si="31"/>
        <v>158303408.23754999</v>
      </c>
      <c r="N197" s="8"/>
      <c r="O197" s="146"/>
      <c r="P197" s="9">
        <v>14</v>
      </c>
      <c r="Q197" s="113" t="s">
        <v>62</v>
      </c>
      <c r="R197" s="4" t="s">
        <v>628</v>
      </c>
      <c r="S197" s="4">
        <v>47475359.935800001</v>
      </c>
      <c r="T197" s="4">
        <f t="shared" si="49"/>
        <v>-5788847.5199999996</v>
      </c>
      <c r="U197" s="4">
        <v>20374841.192200001</v>
      </c>
      <c r="V197" s="4">
        <v>944087.01910000003</v>
      </c>
      <c r="W197" s="4">
        <v>2063828.6445000002</v>
      </c>
      <c r="X197" s="4">
        <v>0</v>
      </c>
      <c r="Y197" s="4">
        <f t="shared" si="50"/>
        <v>2063828.6445000002</v>
      </c>
      <c r="Z197" s="4">
        <v>55135214.605599999</v>
      </c>
      <c r="AA197" s="5">
        <f t="shared" si="32"/>
        <v>120204483.87720001</v>
      </c>
    </row>
    <row r="198" spans="1:27" ht="24.9" customHeight="1" x14ac:dyDescent="0.25">
      <c r="A198" s="151"/>
      <c r="B198" s="146"/>
      <c r="C198" s="1">
        <v>16</v>
      </c>
      <c r="D198" s="4" t="s">
        <v>255</v>
      </c>
      <c r="E198" s="4">
        <v>59801225.110699996</v>
      </c>
      <c r="F198" s="4">
        <f t="shared" si="48"/>
        <v>-2141737.0099999998</v>
      </c>
      <c r="G198" s="4">
        <v>25664691.4606</v>
      </c>
      <c r="H198" s="4">
        <v>1189197.0999</v>
      </c>
      <c r="I198" s="4">
        <v>2599653.4101000004</v>
      </c>
      <c r="J198" s="4">
        <f t="shared" si="44"/>
        <v>1299826.7050500002</v>
      </c>
      <c r="K198" s="4">
        <f t="shared" si="45"/>
        <v>1299826.7050500002</v>
      </c>
      <c r="L198" s="4">
        <v>64114958.878899999</v>
      </c>
      <c r="M198" s="5">
        <f t="shared" si="31"/>
        <v>149928162.24515</v>
      </c>
      <c r="N198" s="8"/>
      <c r="O198" s="146"/>
      <c r="P198" s="9">
        <v>15</v>
      </c>
      <c r="Q198" s="113" t="s">
        <v>62</v>
      </c>
      <c r="R198" s="4" t="s">
        <v>629</v>
      </c>
      <c r="S198" s="4">
        <v>49726553.122600004</v>
      </c>
      <c r="T198" s="4">
        <f t="shared" si="49"/>
        <v>-5788847.5199999996</v>
      </c>
      <c r="U198" s="4">
        <v>21340978.2313</v>
      </c>
      <c r="V198" s="4">
        <v>988853.86800000002</v>
      </c>
      <c r="W198" s="4">
        <v>2161691.5566000002</v>
      </c>
      <c r="X198" s="4">
        <v>0</v>
      </c>
      <c r="Y198" s="4">
        <f t="shared" si="50"/>
        <v>2161691.5566000002</v>
      </c>
      <c r="Z198" s="4">
        <v>64246199.353799999</v>
      </c>
      <c r="AA198" s="5">
        <f t="shared" si="32"/>
        <v>132675428.61230001</v>
      </c>
    </row>
    <row r="199" spans="1:27" ht="24.9" customHeight="1" x14ac:dyDescent="0.25">
      <c r="A199" s="151"/>
      <c r="B199" s="146"/>
      <c r="C199" s="1">
        <v>17</v>
      </c>
      <c r="D199" s="4" t="s">
        <v>256</v>
      </c>
      <c r="E199" s="4">
        <v>60036975.092499994</v>
      </c>
      <c r="F199" s="4">
        <f t="shared" si="48"/>
        <v>-2141737.0099999998</v>
      </c>
      <c r="G199" s="4">
        <v>25765867.490499999</v>
      </c>
      <c r="H199" s="4">
        <v>1193885.1843999999</v>
      </c>
      <c r="I199" s="4">
        <v>2609901.8329999996</v>
      </c>
      <c r="J199" s="4">
        <f t="shared" si="44"/>
        <v>1304950.9164999998</v>
      </c>
      <c r="K199" s="4">
        <f t="shared" si="45"/>
        <v>1304950.9164999998</v>
      </c>
      <c r="L199" s="4">
        <v>67394079.883300006</v>
      </c>
      <c r="M199" s="5">
        <f t="shared" si="31"/>
        <v>153554021.55720001</v>
      </c>
      <c r="N199" s="8"/>
      <c r="O199" s="146"/>
      <c r="P199" s="9">
        <v>16</v>
      </c>
      <c r="Q199" s="113" t="s">
        <v>62</v>
      </c>
      <c r="R199" s="4" t="s">
        <v>630</v>
      </c>
      <c r="S199" s="4">
        <v>60293595.234999999</v>
      </c>
      <c r="T199" s="4">
        <f t="shared" si="49"/>
        <v>-5788847.5199999996</v>
      </c>
      <c r="U199" s="4">
        <v>25876000.297499999</v>
      </c>
      <c r="V199" s="4">
        <v>1198988.2893000001</v>
      </c>
      <c r="W199" s="4">
        <v>2621057.5146999997</v>
      </c>
      <c r="X199" s="4">
        <v>0</v>
      </c>
      <c r="Y199" s="4">
        <f t="shared" si="50"/>
        <v>2621057.5146999997</v>
      </c>
      <c r="Z199" s="4">
        <v>74721781.4454</v>
      </c>
      <c r="AA199" s="5">
        <f t="shared" si="32"/>
        <v>158922575.26190001</v>
      </c>
    </row>
    <row r="200" spans="1:27" ht="24.9" customHeight="1" x14ac:dyDescent="0.25">
      <c r="A200" s="151"/>
      <c r="B200" s="147"/>
      <c r="C200" s="1">
        <v>18</v>
      </c>
      <c r="D200" s="4" t="s">
        <v>257</v>
      </c>
      <c r="E200" s="4">
        <v>66208087.700800002</v>
      </c>
      <c r="F200" s="4">
        <f t="shared" si="48"/>
        <v>-2141737.0099999998</v>
      </c>
      <c r="G200" s="4">
        <v>28414303.216800001</v>
      </c>
      <c r="H200" s="4">
        <v>1316602.8913</v>
      </c>
      <c r="I200" s="4">
        <v>2878169.8141999999</v>
      </c>
      <c r="J200" s="4">
        <f t="shared" si="44"/>
        <v>1439084.9071</v>
      </c>
      <c r="K200" s="4">
        <f t="shared" si="45"/>
        <v>1439084.9071</v>
      </c>
      <c r="L200" s="4">
        <v>69316618.015799999</v>
      </c>
      <c r="M200" s="5">
        <f t="shared" ref="M200:M263" si="51">E200+F200+G200+H200+K200+L200</f>
        <v>164552959.7218</v>
      </c>
      <c r="N200" s="8"/>
      <c r="O200" s="146"/>
      <c r="P200" s="9">
        <v>17</v>
      </c>
      <c r="Q200" s="113" t="s">
        <v>62</v>
      </c>
      <c r="R200" s="4" t="s">
        <v>850</v>
      </c>
      <c r="S200" s="4">
        <v>50615269.0854</v>
      </c>
      <c r="T200" s="4">
        <f t="shared" si="49"/>
        <v>-5788847.5199999996</v>
      </c>
      <c r="U200" s="4">
        <v>21722385.484000001</v>
      </c>
      <c r="V200" s="4">
        <v>1006526.7241</v>
      </c>
      <c r="W200" s="4">
        <v>2200325.4388000001</v>
      </c>
      <c r="X200" s="4">
        <v>0</v>
      </c>
      <c r="Y200" s="4">
        <f t="shared" si="50"/>
        <v>2200325.4388000001</v>
      </c>
      <c r="Z200" s="4">
        <v>58772716.0594</v>
      </c>
      <c r="AA200" s="5">
        <f t="shared" ref="AA200:AA263" si="52">S200+T200+U200+V200+Y200+Z200</f>
        <v>128528375.27169999</v>
      </c>
    </row>
    <row r="201" spans="1:27" ht="24.9" customHeight="1" x14ac:dyDescent="0.25">
      <c r="A201" s="1"/>
      <c r="B201" s="150" t="s">
        <v>830</v>
      </c>
      <c r="C201" s="148"/>
      <c r="D201" s="11"/>
      <c r="E201" s="11">
        <f>SUM(E183:E200)</f>
        <v>1060567684.8353</v>
      </c>
      <c r="F201" s="11">
        <f t="shared" ref="F201:L201" si="53">SUM(F183:F200)</f>
        <v>-38551266.179999977</v>
      </c>
      <c r="G201" s="11">
        <f t="shared" si="53"/>
        <v>455160280.6451</v>
      </c>
      <c r="H201" s="11">
        <f t="shared" si="53"/>
        <v>21090270.5209</v>
      </c>
      <c r="I201" s="11">
        <f t="shared" si="53"/>
        <v>46104547.079899997</v>
      </c>
      <c r="J201" s="11">
        <f t="shared" si="53"/>
        <v>23052273.539949998</v>
      </c>
      <c r="K201" s="11">
        <f t="shared" si="53"/>
        <v>23052273.539949998</v>
      </c>
      <c r="L201" s="11">
        <f t="shared" si="53"/>
        <v>1126652821.4981</v>
      </c>
      <c r="M201" s="6">
        <f t="shared" si="51"/>
        <v>2647972064.8593502</v>
      </c>
      <c r="N201" s="8"/>
      <c r="O201" s="146"/>
      <c r="P201" s="9">
        <v>18</v>
      </c>
      <c r="Q201" s="113" t="s">
        <v>62</v>
      </c>
      <c r="R201" s="4" t="s">
        <v>631</v>
      </c>
      <c r="S201" s="4">
        <v>47041627.247699998</v>
      </c>
      <c r="T201" s="4">
        <f t="shared" si="49"/>
        <v>-5788847.5199999996</v>
      </c>
      <c r="U201" s="4">
        <v>20188697.587400001</v>
      </c>
      <c r="V201" s="4">
        <v>935461.88390000002</v>
      </c>
      <c r="W201" s="4">
        <v>2044973.6015000001</v>
      </c>
      <c r="X201" s="4">
        <v>0</v>
      </c>
      <c r="Y201" s="4">
        <f t="shared" si="50"/>
        <v>2044973.6015000001</v>
      </c>
      <c r="Z201" s="4">
        <v>61133512.207099997</v>
      </c>
      <c r="AA201" s="5">
        <f t="shared" si="52"/>
        <v>125555425.00759999</v>
      </c>
    </row>
    <row r="202" spans="1:27" ht="24.9" customHeight="1" x14ac:dyDescent="0.25">
      <c r="A202" s="151">
        <v>10</v>
      </c>
      <c r="B202" s="145" t="s">
        <v>928</v>
      </c>
      <c r="C202" s="1">
        <v>1</v>
      </c>
      <c r="D202" s="4" t="s">
        <v>258</v>
      </c>
      <c r="E202" s="4">
        <v>46362954.062600002</v>
      </c>
      <c r="F202" s="4">
        <v>0</v>
      </c>
      <c r="G202" s="4">
        <v>19897433.6899</v>
      </c>
      <c r="H202" s="4">
        <v>921965.9031</v>
      </c>
      <c r="I202" s="4">
        <v>2015470.6096999999</v>
      </c>
      <c r="J202" s="4">
        <f t="shared" si="44"/>
        <v>1007735.30485</v>
      </c>
      <c r="K202" s="4">
        <f t="shared" ref="K202:K240" si="54">I202-J202</f>
        <v>1007735.30485</v>
      </c>
      <c r="L202" s="4">
        <v>58125702.625799999</v>
      </c>
      <c r="M202" s="5">
        <f t="shared" si="51"/>
        <v>126315791.58624999</v>
      </c>
      <c r="N202" s="8"/>
      <c r="O202" s="146"/>
      <c r="P202" s="9">
        <v>19</v>
      </c>
      <c r="Q202" s="113" t="s">
        <v>62</v>
      </c>
      <c r="R202" s="4" t="s">
        <v>851</v>
      </c>
      <c r="S202" s="4">
        <v>44682122.658100002</v>
      </c>
      <c r="T202" s="4">
        <f t="shared" si="49"/>
        <v>-5788847.5199999996</v>
      </c>
      <c r="U202" s="4">
        <v>19176076.906399999</v>
      </c>
      <c r="V202" s="4">
        <v>888541.17260000005</v>
      </c>
      <c r="W202" s="4">
        <v>1942402.2220999999</v>
      </c>
      <c r="X202" s="4">
        <v>0</v>
      </c>
      <c r="Y202" s="4">
        <f t="shared" si="50"/>
        <v>1942402.2220999999</v>
      </c>
      <c r="Z202" s="4">
        <v>53895375.868199997</v>
      </c>
      <c r="AA202" s="5">
        <f t="shared" si="52"/>
        <v>114795671.30739999</v>
      </c>
    </row>
    <row r="203" spans="1:27" ht="24.9" customHeight="1" x14ac:dyDescent="0.25">
      <c r="A203" s="151"/>
      <c r="B203" s="146"/>
      <c r="C203" s="1">
        <v>2</v>
      </c>
      <c r="D203" s="4" t="s">
        <v>259</v>
      </c>
      <c r="E203" s="4">
        <v>50533780.381700002</v>
      </c>
      <c r="F203" s="4">
        <v>0</v>
      </c>
      <c r="G203" s="4">
        <v>21687413.25</v>
      </c>
      <c r="H203" s="4">
        <v>1004906.2534</v>
      </c>
      <c r="I203" s="4">
        <v>2196782.9965999997</v>
      </c>
      <c r="J203" s="4">
        <f t="shared" si="44"/>
        <v>1098391.4982999999</v>
      </c>
      <c r="K203" s="4">
        <f t="shared" si="54"/>
        <v>1098391.4982999999</v>
      </c>
      <c r="L203" s="4">
        <v>62920093.037199996</v>
      </c>
      <c r="M203" s="5">
        <f t="shared" si="51"/>
        <v>137244584.4206</v>
      </c>
      <c r="N203" s="8"/>
      <c r="O203" s="147"/>
      <c r="P203" s="9">
        <v>20</v>
      </c>
      <c r="Q203" s="113" t="s">
        <v>62</v>
      </c>
      <c r="R203" s="4" t="s">
        <v>852</v>
      </c>
      <c r="S203" s="4">
        <v>60603724.919600002</v>
      </c>
      <c r="T203" s="4">
        <f t="shared" si="49"/>
        <v>-5788847.5199999996</v>
      </c>
      <c r="U203" s="4">
        <v>26009097.6153</v>
      </c>
      <c r="V203" s="4">
        <v>1205155.4761000001</v>
      </c>
      <c r="W203" s="4">
        <v>2634539.3403999996</v>
      </c>
      <c r="X203" s="4">
        <v>0</v>
      </c>
      <c r="Y203" s="4">
        <f t="shared" si="50"/>
        <v>2634539.3403999996</v>
      </c>
      <c r="Z203" s="4">
        <v>78002505.343999997</v>
      </c>
      <c r="AA203" s="5">
        <f t="shared" si="52"/>
        <v>162666175.17539999</v>
      </c>
    </row>
    <row r="204" spans="1:27" ht="24.9" customHeight="1" x14ac:dyDescent="0.25">
      <c r="A204" s="151"/>
      <c r="B204" s="146"/>
      <c r="C204" s="1">
        <v>3</v>
      </c>
      <c r="D204" s="4" t="s">
        <v>260</v>
      </c>
      <c r="E204" s="4">
        <v>43198054.667899996</v>
      </c>
      <c r="F204" s="4">
        <v>0</v>
      </c>
      <c r="G204" s="4">
        <v>18539164.418299999</v>
      </c>
      <c r="H204" s="4">
        <v>859029.2463</v>
      </c>
      <c r="I204" s="4">
        <v>1877887.45</v>
      </c>
      <c r="J204" s="4">
        <f t="shared" si="44"/>
        <v>938943.72499999998</v>
      </c>
      <c r="K204" s="4">
        <f t="shared" si="54"/>
        <v>938943.72499999998</v>
      </c>
      <c r="L204" s="4">
        <v>55712411.689900003</v>
      </c>
      <c r="M204" s="5">
        <f t="shared" si="51"/>
        <v>119247603.7474</v>
      </c>
      <c r="N204" s="8"/>
      <c r="O204" s="1"/>
      <c r="P204" s="148"/>
      <c r="Q204" s="149"/>
      <c r="R204" s="11"/>
      <c r="S204" s="11">
        <f>S184+S185+S186+S187+S188+S189+S190+S191+S192+S193+S194+S195+S196+S197+S198+S199+S200+S201+S202+S203</f>
        <v>1102528475.9948997</v>
      </c>
      <c r="T204" s="11">
        <f t="shared" ref="T204:Z204" si="55">T184+T185+T186+T187+T188+T189+T190+T191+T192+T193+T194+T195+T196+T197+T198+T199+T200+T201+T202+T203</f>
        <v>-115776950.39999995</v>
      </c>
      <c r="U204" s="11">
        <f t="shared" si="55"/>
        <v>473168452.82840008</v>
      </c>
      <c r="V204" s="11">
        <f t="shared" si="55"/>
        <v>21924695.753100004</v>
      </c>
      <c r="W204" s="11">
        <f t="shared" si="55"/>
        <v>47928648.737299994</v>
      </c>
      <c r="X204" s="11">
        <f t="shared" si="55"/>
        <v>0</v>
      </c>
      <c r="Y204" s="11">
        <f t="shared" si="55"/>
        <v>47928648.737299994</v>
      </c>
      <c r="Z204" s="11">
        <f t="shared" si="55"/>
        <v>1381041276.3373001</v>
      </c>
      <c r="AA204" s="6">
        <f t="shared" ref="AA204" si="56">S204+T204+U204+V204+Y204+Z204</f>
        <v>2910814599.2509995</v>
      </c>
    </row>
    <row r="205" spans="1:27" ht="33.75" customHeight="1" x14ac:dyDescent="0.25">
      <c r="A205" s="151"/>
      <c r="B205" s="146"/>
      <c r="C205" s="1">
        <v>4</v>
      </c>
      <c r="D205" s="4" t="s">
        <v>261</v>
      </c>
      <c r="E205" s="4">
        <v>62083415.612999998</v>
      </c>
      <c r="F205" s="4">
        <v>0</v>
      </c>
      <c r="G205" s="4">
        <v>26644131.513599999</v>
      </c>
      <c r="H205" s="4">
        <v>1234580.3562</v>
      </c>
      <c r="I205" s="4">
        <v>2698863.8244999996</v>
      </c>
      <c r="J205" s="4">
        <f t="shared" si="44"/>
        <v>1349431.9122499998</v>
      </c>
      <c r="K205" s="4">
        <f t="shared" si="54"/>
        <v>1349431.9122499998</v>
      </c>
      <c r="L205" s="4">
        <v>72145016.854900002</v>
      </c>
      <c r="M205" s="5">
        <f t="shared" si="51"/>
        <v>163456576.24994999</v>
      </c>
      <c r="N205" s="8"/>
      <c r="O205" s="145">
        <v>28</v>
      </c>
      <c r="P205" s="9">
        <v>1</v>
      </c>
      <c r="Q205" s="113" t="s">
        <v>63</v>
      </c>
      <c r="R205" s="116" t="s">
        <v>632</v>
      </c>
      <c r="S205" s="4">
        <v>58417118.675899997</v>
      </c>
      <c r="T205" s="4">
        <f>-2620951.49</f>
        <v>-2620951.4900000002</v>
      </c>
      <c r="U205" s="4">
        <v>25070679.138300002</v>
      </c>
      <c r="V205" s="4">
        <v>1161672.9922</v>
      </c>
      <c r="W205" s="4">
        <v>2539484.1242999998</v>
      </c>
      <c r="X205" s="4">
        <f>W205/2</f>
        <v>1269742.0621499999</v>
      </c>
      <c r="Y205" s="4">
        <f>W205-X205</f>
        <v>1269742.0621499999</v>
      </c>
      <c r="Z205" s="4">
        <v>65711745.646399997</v>
      </c>
      <c r="AA205" s="5">
        <f t="shared" si="52"/>
        <v>149010007.02495</v>
      </c>
    </row>
    <row r="206" spans="1:27" ht="24.9" customHeight="1" x14ac:dyDescent="0.25">
      <c r="A206" s="151"/>
      <c r="B206" s="146"/>
      <c r="C206" s="1">
        <v>5</v>
      </c>
      <c r="D206" s="4" t="s">
        <v>262</v>
      </c>
      <c r="E206" s="4">
        <v>56486261.167400002</v>
      </c>
      <c r="F206" s="4">
        <v>0</v>
      </c>
      <c r="G206" s="4">
        <v>24242019.489300001</v>
      </c>
      <c r="H206" s="4">
        <v>1123276.2848</v>
      </c>
      <c r="I206" s="4">
        <v>2455546.7081999998</v>
      </c>
      <c r="J206" s="4">
        <f t="shared" si="44"/>
        <v>1227773.3540999999</v>
      </c>
      <c r="K206" s="4">
        <f t="shared" si="54"/>
        <v>1227773.3540999999</v>
      </c>
      <c r="L206" s="4">
        <v>70959676.523599997</v>
      </c>
      <c r="M206" s="5">
        <f t="shared" si="51"/>
        <v>154039006.81919998</v>
      </c>
      <c r="N206" s="8"/>
      <c r="O206" s="146"/>
      <c r="P206" s="9">
        <v>2</v>
      </c>
      <c r="Q206" s="113" t="s">
        <v>63</v>
      </c>
      <c r="R206" s="116" t="s">
        <v>633</v>
      </c>
      <c r="S206" s="4">
        <v>61795942.819600001</v>
      </c>
      <c r="T206" s="4">
        <f t="shared" ref="T206:T222" si="57">-2620951.49</f>
        <v>-2620951.4900000002</v>
      </c>
      <c r="U206" s="4">
        <v>26520757.777899999</v>
      </c>
      <c r="V206" s="4">
        <v>1228863.7205999999</v>
      </c>
      <c r="W206" s="4">
        <v>2686366.9295000001</v>
      </c>
      <c r="X206" s="4">
        <f t="shared" ref="X206:X222" si="58">W206/2</f>
        <v>1343183.46475</v>
      </c>
      <c r="Y206" s="4">
        <f t="shared" ref="Y206:Y222" si="59">W206-X206</f>
        <v>1343183.46475</v>
      </c>
      <c r="Z206" s="4">
        <v>70838736.623999998</v>
      </c>
      <c r="AA206" s="5">
        <f t="shared" si="52"/>
        <v>159106532.91685</v>
      </c>
    </row>
    <row r="207" spans="1:27" ht="24.9" customHeight="1" x14ac:dyDescent="0.25">
      <c r="A207" s="151"/>
      <c r="B207" s="146"/>
      <c r="C207" s="1">
        <v>6</v>
      </c>
      <c r="D207" s="4" t="s">
        <v>263</v>
      </c>
      <c r="E207" s="4">
        <v>57861177.772299998</v>
      </c>
      <c r="F207" s="4">
        <v>0</v>
      </c>
      <c r="G207" s="4">
        <v>24832087.842999998</v>
      </c>
      <c r="H207" s="4">
        <v>1150617.645</v>
      </c>
      <c r="I207" s="4">
        <v>2515316.4978</v>
      </c>
      <c r="J207" s="4">
        <f t="shared" si="44"/>
        <v>1257658.2489</v>
      </c>
      <c r="K207" s="4">
        <f t="shared" si="54"/>
        <v>1257658.2489</v>
      </c>
      <c r="L207" s="4">
        <v>71333685.192499995</v>
      </c>
      <c r="M207" s="5">
        <f t="shared" si="51"/>
        <v>156435226.70169997</v>
      </c>
      <c r="N207" s="8"/>
      <c r="O207" s="146"/>
      <c r="P207" s="9">
        <v>3</v>
      </c>
      <c r="Q207" s="113" t="s">
        <v>63</v>
      </c>
      <c r="R207" s="116" t="s">
        <v>634</v>
      </c>
      <c r="S207" s="4">
        <v>62913356.292900003</v>
      </c>
      <c r="T207" s="4">
        <f t="shared" si="57"/>
        <v>-2620951.4900000002</v>
      </c>
      <c r="U207" s="4">
        <v>27000314.375100002</v>
      </c>
      <c r="V207" s="4">
        <v>1251084.4169000001</v>
      </c>
      <c r="W207" s="4">
        <v>2734942.6526000001</v>
      </c>
      <c r="X207" s="4">
        <f t="shared" si="58"/>
        <v>1367471.3263000001</v>
      </c>
      <c r="Y207" s="4">
        <f t="shared" si="59"/>
        <v>1367471.3263000001</v>
      </c>
      <c r="Z207" s="4">
        <v>72935055.213</v>
      </c>
      <c r="AA207" s="5">
        <f t="shared" si="52"/>
        <v>162846330.13419998</v>
      </c>
    </row>
    <row r="208" spans="1:27" ht="24.9" customHeight="1" x14ac:dyDescent="0.25">
      <c r="A208" s="151"/>
      <c r="B208" s="146"/>
      <c r="C208" s="1">
        <v>7</v>
      </c>
      <c r="D208" s="4" t="s">
        <v>264</v>
      </c>
      <c r="E208" s="4">
        <v>61343525.189099997</v>
      </c>
      <c r="F208" s="4">
        <v>0</v>
      </c>
      <c r="G208" s="4">
        <v>26326595.218800001</v>
      </c>
      <c r="H208" s="4">
        <v>1219867.0197000001</v>
      </c>
      <c r="I208" s="4">
        <v>2666699.6229000003</v>
      </c>
      <c r="J208" s="4">
        <f t="shared" si="44"/>
        <v>1333349.8114500002</v>
      </c>
      <c r="K208" s="4">
        <f t="shared" si="54"/>
        <v>1333349.8114500002</v>
      </c>
      <c r="L208" s="4">
        <v>68670877.044699997</v>
      </c>
      <c r="M208" s="5">
        <f t="shared" si="51"/>
        <v>158894214.28375</v>
      </c>
      <c r="N208" s="8"/>
      <c r="O208" s="146"/>
      <c r="P208" s="9">
        <v>4</v>
      </c>
      <c r="Q208" s="113" t="s">
        <v>63</v>
      </c>
      <c r="R208" s="116" t="s">
        <v>853</v>
      </c>
      <c r="S208" s="4">
        <v>46663915.806299999</v>
      </c>
      <c r="T208" s="4">
        <f t="shared" si="57"/>
        <v>-2620951.4900000002</v>
      </c>
      <c r="U208" s="4">
        <v>20026596.4333</v>
      </c>
      <c r="V208" s="4">
        <v>927950.77769999998</v>
      </c>
      <c r="W208" s="4">
        <v>2028553.8905000002</v>
      </c>
      <c r="X208" s="4">
        <f t="shared" si="58"/>
        <v>1014276.9452500001</v>
      </c>
      <c r="Y208" s="4">
        <f t="shared" si="59"/>
        <v>1014276.9452500001</v>
      </c>
      <c r="Z208" s="4">
        <v>53291585.625699997</v>
      </c>
      <c r="AA208" s="5">
        <f t="shared" si="52"/>
        <v>119303374.09824999</v>
      </c>
    </row>
    <row r="209" spans="1:27" ht="24.9" customHeight="1" x14ac:dyDescent="0.25">
      <c r="A209" s="151"/>
      <c r="B209" s="146"/>
      <c r="C209" s="1">
        <v>8</v>
      </c>
      <c r="D209" s="4" t="s">
        <v>265</v>
      </c>
      <c r="E209" s="4">
        <v>57694482.884199999</v>
      </c>
      <c r="F209" s="4">
        <v>0</v>
      </c>
      <c r="G209" s="4">
        <v>24760547.956300002</v>
      </c>
      <c r="H209" s="4">
        <v>1147302.7784</v>
      </c>
      <c r="I209" s="4">
        <v>2508070.0086000003</v>
      </c>
      <c r="J209" s="4">
        <f t="shared" si="44"/>
        <v>1254035.0043000001</v>
      </c>
      <c r="K209" s="4">
        <f t="shared" si="54"/>
        <v>1254035.0043000001</v>
      </c>
      <c r="L209" s="4">
        <v>65857396.833099999</v>
      </c>
      <c r="M209" s="5">
        <f t="shared" si="51"/>
        <v>150713765.45629999</v>
      </c>
      <c r="N209" s="8"/>
      <c r="O209" s="146"/>
      <c r="P209" s="9">
        <v>5</v>
      </c>
      <c r="Q209" s="113" t="s">
        <v>63</v>
      </c>
      <c r="R209" s="4" t="s">
        <v>635</v>
      </c>
      <c r="S209" s="4">
        <v>48898136.398500003</v>
      </c>
      <c r="T209" s="4">
        <f t="shared" si="57"/>
        <v>-2620951.4900000002</v>
      </c>
      <c r="U209" s="4">
        <v>20985449.400800001</v>
      </c>
      <c r="V209" s="4">
        <v>972380.11239999998</v>
      </c>
      <c r="W209" s="4">
        <v>2125678.9774000002</v>
      </c>
      <c r="X209" s="4">
        <f t="shared" si="58"/>
        <v>1062839.4887000001</v>
      </c>
      <c r="Y209" s="4">
        <f t="shared" si="59"/>
        <v>1062839.4887000001</v>
      </c>
      <c r="Z209" s="4">
        <v>59858242.829499997</v>
      </c>
      <c r="AA209" s="5">
        <f t="shared" si="52"/>
        <v>129156096.73989999</v>
      </c>
    </row>
    <row r="210" spans="1:27" ht="24.9" customHeight="1" x14ac:dyDescent="0.25">
      <c r="A210" s="151"/>
      <c r="B210" s="146"/>
      <c r="C210" s="1">
        <v>9</v>
      </c>
      <c r="D210" s="4" t="s">
        <v>266</v>
      </c>
      <c r="E210" s="4">
        <v>54286256.677000001</v>
      </c>
      <c r="F210" s="4">
        <v>0</v>
      </c>
      <c r="G210" s="4">
        <v>23297850.931600001</v>
      </c>
      <c r="H210" s="4">
        <v>1079527.3655999999</v>
      </c>
      <c r="I210" s="4">
        <v>2359909.0493000001</v>
      </c>
      <c r="J210" s="4">
        <f t="shared" si="44"/>
        <v>1179954.52465</v>
      </c>
      <c r="K210" s="4">
        <f t="shared" si="54"/>
        <v>1179954.52465</v>
      </c>
      <c r="L210" s="4">
        <v>63394416.174000002</v>
      </c>
      <c r="M210" s="5">
        <f t="shared" si="51"/>
        <v>143238005.67285001</v>
      </c>
      <c r="N210" s="8"/>
      <c r="O210" s="146"/>
      <c r="P210" s="9">
        <v>6</v>
      </c>
      <c r="Q210" s="113" t="s">
        <v>63</v>
      </c>
      <c r="R210" s="4" t="s">
        <v>636</v>
      </c>
      <c r="S210" s="4">
        <v>75144936.631399989</v>
      </c>
      <c r="T210" s="4">
        <f t="shared" si="57"/>
        <v>-2620951.4900000002</v>
      </c>
      <c r="U210" s="4">
        <v>32249700.736000001</v>
      </c>
      <c r="V210" s="4">
        <v>1494319.5652999999</v>
      </c>
      <c r="W210" s="4">
        <v>3266668.7080000001</v>
      </c>
      <c r="X210" s="4">
        <f t="shared" si="58"/>
        <v>1633334.3540000001</v>
      </c>
      <c r="Y210" s="4">
        <f t="shared" si="59"/>
        <v>1633334.3540000001</v>
      </c>
      <c r="Z210" s="4">
        <v>89461563.268900007</v>
      </c>
      <c r="AA210" s="5">
        <f t="shared" si="52"/>
        <v>197362903.06560001</v>
      </c>
    </row>
    <row r="211" spans="1:27" ht="24.9" customHeight="1" x14ac:dyDescent="0.25">
      <c r="A211" s="151"/>
      <c r="B211" s="146"/>
      <c r="C211" s="1">
        <v>10</v>
      </c>
      <c r="D211" s="4" t="s">
        <v>267</v>
      </c>
      <c r="E211" s="4">
        <v>60704151.4164</v>
      </c>
      <c r="F211" s="4">
        <v>0</v>
      </c>
      <c r="G211" s="4">
        <v>26052197.318500001</v>
      </c>
      <c r="H211" s="4">
        <v>1207152.5404999999</v>
      </c>
      <c r="I211" s="4">
        <v>2638905.0383000001</v>
      </c>
      <c r="J211" s="4">
        <f t="shared" si="44"/>
        <v>1319452.5191500001</v>
      </c>
      <c r="K211" s="4">
        <f t="shared" si="54"/>
        <v>1319452.5191500001</v>
      </c>
      <c r="L211" s="4">
        <v>74555502.725799993</v>
      </c>
      <c r="M211" s="5">
        <f t="shared" si="51"/>
        <v>163838456.52034998</v>
      </c>
      <c r="N211" s="8"/>
      <c r="O211" s="146"/>
      <c r="P211" s="9">
        <v>7</v>
      </c>
      <c r="Q211" s="113" t="s">
        <v>63</v>
      </c>
      <c r="R211" s="4" t="s">
        <v>637</v>
      </c>
      <c r="S211" s="4">
        <v>52923193.988200001</v>
      </c>
      <c r="T211" s="4">
        <f t="shared" si="57"/>
        <v>-2620951.4900000002</v>
      </c>
      <c r="U211" s="4">
        <v>22712869.883499999</v>
      </c>
      <c r="V211" s="4">
        <v>1052421.7304</v>
      </c>
      <c r="W211" s="4">
        <v>2300654.568</v>
      </c>
      <c r="X211" s="4">
        <f t="shared" si="58"/>
        <v>1150327.284</v>
      </c>
      <c r="Y211" s="4">
        <f t="shared" si="59"/>
        <v>1150327.284</v>
      </c>
      <c r="Z211" s="4">
        <v>59515891.322899997</v>
      </c>
      <c r="AA211" s="5">
        <f t="shared" si="52"/>
        <v>134733752.71899998</v>
      </c>
    </row>
    <row r="212" spans="1:27" ht="24.9" customHeight="1" x14ac:dyDescent="0.25">
      <c r="A212" s="151"/>
      <c r="B212" s="146"/>
      <c r="C212" s="1">
        <v>11</v>
      </c>
      <c r="D212" s="4" t="s">
        <v>268</v>
      </c>
      <c r="E212" s="4">
        <v>51010196.878200002</v>
      </c>
      <c r="F212" s="4">
        <v>0</v>
      </c>
      <c r="G212" s="4">
        <v>21891875.321800001</v>
      </c>
      <c r="H212" s="4">
        <v>1014380.1917</v>
      </c>
      <c r="I212" s="4">
        <v>2217493.5718</v>
      </c>
      <c r="J212" s="4">
        <f t="shared" si="44"/>
        <v>1108746.7859</v>
      </c>
      <c r="K212" s="4">
        <f t="shared" si="54"/>
        <v>1108746.7859</v>
      </c>
      <c r="L212" s="4">
        <v>57919997.857900001</v>
      </c>
      <c r="M212" s="5">
        <f t="shared" si="51"/>
        <v>132945197.03549999</v>
      </c>
      <c r="N212" s="8"/>
      <c r="O212" s="146"/>
      <c r="P212" s="9">
        <v>8</v>
      </c>
      <c r="Q212" s="113" t="s">
        <v>63</v>
      </c>
      <c r="R212" s="4" t="s">
        <v>638</v>
      </c>
      <c r="S212" s="4">
        <v>53320360.325300001</v>
      </c>
      <c r="T212" s="4">
        <f t="shared" si="57"/>
        <v>-2620951.4900000002</v>
      </c>
      <c r="U212" s="4">
        <v>22883320.43</v>
      </c>
      <c r="V212" s="4">
        <v>1060319.7132999999</v>
      </c>
      <c r="W212" s="4">
        <v>2317920.0140999998</v>
      </c>
      <c r="X212" s="4">
        <f t="shared" si="58"/>
        <v>1158960.0070499999</v>
      </c>
      <c r="Y212" s="4">
        <f t="shared" si="59"/>
        <v>1158960.0070499999</v>
      </c>
      <c r="Z212" s="4">
        <v>65834367.060000002</v>
      </c>
      <c r="AA212" s="5">
        <f t="shared" si="52"/>
        <v>141636376.04565001</v>
      </c>
    </row>
    <row r="213" spans="1:27" ht="24.9" customHeight="1" x14ac:dyDescent="0.25">
      <c r="A213" s="151"/>
      <c r="B213" s="146"/>
      <c r="C213" s="1">
        <v>12</v>
      </c>
      <c r="D213" s="4" t="s">
        <v>269</v>
      </c>
      <c r="E213" s="4">
        <v>52609303.541599996</v>
      </c>
      <c r="F213" s="4">
        <v>0</v>
      </c>
      <c r="G213" s="4">
        <v>22578158.571899999</v>
      </c>
      <c r="H213" s="4">
        <v>1046179.7578</v>
      </c>
      <c r="I213" s="4">
        <v>2287009.2561000003</v>
      </c>
      <c r="J213" s="4">
        <f t="shared" si="44"/>
        <v>1143504.6280500002</v>
      </c>
      <c r="K213" s="4">
        <f t="shared" si="54"/>
        <v>1143504.6280500002</v>
      </c>
      <c r="L213" s="4">
        <v>64084996.466200002</v>
      </c>
      <c r="M213" s="5">
        <f t="shared" si="51"/>
        <v>141462142.96555001</v>
      </c>
      <c r="N213" s="8"/>
      <c r="O213" s="146"/>
      <c r="P213" s="9">
        <v>9</v>
      </c>
      <c r="Q213" s="113" t="s">
        <v>63</v>
      </c>
      <c r="R213" s="4" t="s">
        <v>854</v>
      </c>
      <c r="S213" s="4">
        <v>64104092.971200004</v>
      </c>
      <c r="T213" s="4">
        <f t="shared" si="57"/>
        <v>-2620951.4900000002</v>
      </c>
      <c r="U213" s="4">
        <v>27511338.8466</v>
      </c>
      <c r="V213" s="4">
        <v>1274763.2061000001</v>
      </c>
      <c r="W213" s="4">
        <v>2786705.8506999998</v>
      </c>
      <c r="X213" s="4">
        <f t="shared" si="58"/>
        <v>1393352.9253499999</v>
      </c>
      <c r="Y213" s="4">
        <f t="shared" si="59"/>
        <v>1393352.9253499999</v>
      </c>
      <c r="Z213" s="4">
        <v>73479905.698899999</v>
      </c>
      <c r="AA213" s="5">
        <f t="shared" si="52"/>
        <v>165142502.15815002</v>
      </c>
    </row>
    <row r="214" spans="1:27" ht="24.9" customHeight="1" x14ac:dyDescent="0.25">
      <c r="A214" s="151"/>
      <c r="B214" s="146"/>
      <c r="C214" s="1">
        <v>13</v>
      </c>
      <c r="D214" s="4" t="s">
        <v>270</v>
      </c>
      <c r="E214" s="4">
        <v>48188986.682799995</v>
      </c>
      <c r="F214" s="4">
        <v>0</v>
      </c>
      <c r="G214" s="4">
        <v>20681105.992699999</v>
      </c>
      <c r="H214" s="4">
        <v>958278.08050000004</v>
      </c>
      <c r="I214" s="4">
        <v>2094851.1226999999</v>
      </c>
      <c r="J214" s="4">
        <f t="shared" si="44"/>
        <v>1047425.56135</v>
      </c>
      <c r="K214" s="4">
        <f t="shared" si="54"/>
        <v>1047425.56135</v>
      </c>
      <c r="L214" s="4">
        <v>61507542.439599998</v>
      </c>
      <c r="M214" s="5">
        <f t="shared" si="51"/>
        <v>132383338.75694999</v>
      </c>
      <c r="N214" s="8"/>
      <c r="O214" s="146"/>
      <c r="P214" s="9">
        <v>10</v>
      </c>
      <c r="Q214" s="113" t="s">
        <v>63</v>
      </c>
      <c r="R214" s="4" t="s">
        <v>855</v>
      </c>
      <c r="S214" s="4">
        <v>69560807.475400001</v>
      </c>
      <c r="T214" s="4">
        <f t="shared" si="57"/>
        <v>-2620951.4900000002</v>
      </c>
      <c r="U214" s="4">
        <v>29853178.731600001</v>
      </c>
      <c r="V214" s="4">
        <v>1383274.5126</v>
      </c>
      <c r="W214" s="4">
        <v>3023917.8216999997</v>
      </c>
      <c r="X214" s="4">
        <f t="shared" si="58"/>
        <v>1511958.9108499999</v>
      </c>
      <c r="Y214" s="4">
        <f t="shared" si="59"/>
        <v>1511958.9108499999</v>
      </c>
      <c r="Z214" s="4">
        <v>81100332.327199996</v>
      </c>
      <c r="AA214" s="5">
        <f t="shared" si="52"/>
        <v>180788600.46765</v>
      </c>
    </row>
    <row r="215" spans="1:27" ht="24.9" customHeight="1" x14ac:dyDescent="0.25">
      <c r="A215" s="151"/>
      <c r="B215" s="146"/>
      <c r="C215" s="1">
        <v>14</v>
      </c>
      <c r="D215" s="4" t="s">
        <v>271</v>
      </c>
      <c r="E215" s="4">
        <v>47194609.356700003</v>
      </c>
      <c r="F215" s="4">
        <v>0</v>
      </c>
      <c r="G215" s="4">
        <v>20254352.406599998</v>
      </c>
      <c r="H215" s="4">
        <v>938504.06030000001</v>
      </c>
      <c r="I215" s="4">
        <v>2051623.9747000001</v>
      </c>
      <c r="J215" s="4">
        <f t="shared" si="44"/>
        <v>1025811.9873500001</v>
      </c>
      <c r="K215" s="4">
        <f t="shared" si="54"/>
        <v>1025811.9873500001</v>
      </c>
      <c r="L215" s="4">
        <v>59542260.459200002</v>
      </c>
      <c r="M215" s="5">
        <f t="shared" si="51"/>
        <v>128955538.27015001</v>
      </c>
      <c r="N215" s="8"/>
      <c r="O215" s="146"/>
      <c r="P215" s="9">
        <v>11</v>
      </c>
      <c r="Q215" s="113" t="s">
        <v>63</v>
      </c>
      <c r="R215" s="4" t="s">
        <v>856</v>
      </c>
      <c r="S215" s="4">
        <v>53224401.543200001</v>
      </c>
      <c r="T215" s="4">
        <f t="shared" si="57"/>
        <v>-2620951.4900000002</v>
      </c>
      <c r="U215" s="4">
        <v>22842138.120900001</v>
      </c>
      <c r="V215" s="4">
        <v>1058411.4931000001</v>
      </c>
      <c r="W215" s="4">
        <v>2313748.5347000002</v>
      </c>
      <c r="X215" s="4">
        <f t="shared" si="58"/>
        <v>1156874.2673500001</v>
      </c>
      <c r="Y215" s="4">
        <f t="shared" si="59"/>
        <v>1156874.2673500001</v>
      </c>
      <c r="Z215" s="4">
        <v>62982684.534299999</v>
      </c>
      <c r="AA215" s="5">
        <f t="shared" si="52"/>
        <v>138643558.46885002</v>
      </c>
    </row>
    <row r="216" spans="1:27" ht="24.9" customHeight="1" x14ac:dyDescent="0.25">
      <c r="A216" s="151"/>
      <c r="B216" s="146"/>
      <c r="C216" s="1">
        <v>15</v>
      </c>
      <c r="D216" s="4" t="s">
        <v>272</v>
      </c>
      <c r="E216" s="4">
        <v>51211594.6237</v>
      </c>
      <c r="F216" s="4">
        <v>0</v>
      </c>
      <c r="G216" s="4">
        <v>21978308.517700002</v>
      </c>
      <c r="H216" s="4">
        <v>1018385.1534</v>
      </c>
      <c r="I216" s="4">
        <v>2226248.6488000001</v>
      </c>
      <c r="J216" s="4">
        <f t="shared" si="44"/>
        <v>1113124.3244</v>
      </c>
      <c r="K216" s="4">
        <f t="shared" si="54"/>
        <v>1113124.3244</v>
      </c>
      <c r="L216" s="4">
        <v>64122130.184</v>
      </c>
      <c r="M216" s="5">
        <f t="shared" si="51"/>
        <v>139443542.80320001</v>
      </c>
      <c r="N216" s="8"/>
      <c r="O216" s="146"/>
      <c r="P216" s="9">
        <v>12</v>
      </c>
      <c r="Q216" s="113" t="s">
        <v>63</v>
      </c>
      <c r="R216" s="4" t="s">
        <v>857</v>
      </c>
      <c r="S216" s="4">
        <v>55090744.368199997</v>
      </c>
      <c r="T216" s="4">
        <f t="shared" si="57"/>
        <v>-2620951.4900000002</v>
      </c>
      <c r="U216" s="4">
        <v>23643110.219300002</v>
      </c>
      <c r="V216" s="4">
        <v>1095525.2725</v>
      </c>
      <c r="W216" s="4">
        <v>2394881.3958000001</v>
      </c>
      <c r="X216" s="4">
        <f t="shared" si="58"/>
        <v>1197440.6979</v>
      </c>
      <c r="Y216" s="4">
        <f t="shared" si="59"/>
        <v>1197440.6979</v>
      </c>
      <c r="Z216" s="4">
        <v>65372599.928400002</v>
      </c>
      <c r="AA216" s="5">
        <f t="shared" si="52"/>
        <v>143778468.99629998</v>
      </c>
    </row>
    <row r="217" spans="1:27" ht="24.9" customHeight="1" x14ac:dyDescent="0.25">
      <c r="A217" s="151"/>
      <c r="B217" s="146"/>
      <c r="C217" s="1">
        <v>16</v>
      </c>
      <c r="D217" s="4" t="s">
        <v>273</v>
      </c>
      <c r="E217" s="4">
        <v>42292716.067400001</v>
      </c>
      <c r="F217" s="4">
        <v>0</v>
      </c>
      <c r="G217" s="4">
        <v>18150623.2839</v>
      </c>
      <c r="H217" s="4">
        <v>841025.83519999997</v>
      </c>
      <c r="I217" s="4">
        <v>1838530.9556000002</v>
      </c>
      <c r="J217" s="4">
        <f t="shared" si="44"/>
        <v>919265.47780000011</v>
      </c>
      <c r="K217" s="4">
        <f t="shared" si="54"/>
        <v>919265.47780000011</v>
      </c>
      <c r="L217" s="4">
        <v>53182910.917599998</v>
      </c>
      <c r="M217" s="5">
        <f t="shared" si="51"/>
        <v>115386541.5819</v>
      </c>
      <c r="N217" s="8"/>
      <c r="O217" s="146"/>
      <c r="P217" s="9">
        <v>13</v>
      </c>
      <c r="Q217" s="113" t="s">
        <v>63</v>
      </c>
      <c r="R217" s="4" t="s">
        <v>858</v>
      </c>
      <c r="S217" s="4">
        <v>51196731.754799999</v>
      </c>
      <c r="T217" s="4">
        <f t="shared" si="57"/>
        <v>-2620951.4900000002</v>
      </c>
      <c r="U217" s="4">
        <v>21971929.870000001</v>
      </c>
      <c r="V217" s="4">
        <v>1018089.5929</v>
      </c>
      <c r="W217" s="4">
        <v>2225602.5364999999</v>
      </c>
      <c r="X217" s="4">
        <f t="shared" si="58"/>
        <v>1112801.26825</v>
      </c>
      <c r="Y217" s="4">
        <f t="shared" si="59"/>
        <v>1112801.26825</v>
      </c>
      <c r="Z217" s="4">
        <v>61672051.299000002</v>
      </c>
      <c r="AA217" s="5">
        <f t="shared" si="52"/>
        <v>134350652.29495001</v>
      </c>
    </row>
    <row r="218" spans="1:27" ht="24.9" customHeight="1" x14ac:dyDescent="0.25">
      <c r="A218" s="151"/>
      <c r="B218" s="146"/>
      <c r="C218" s="1">
        <v>17</v>
      </c>
      <c r="D218" s="4" t="s">
        <v>274</v>
      </c>
      <c r="E218" s="4">
        <v>53270945.439399995</v>
      </c>
      <c r="F218" s="4">
        <v>0</v>
      </c>
      <c r="G218" s="4">
        <v>22862113.208900001</v>
      </c>
      <c r="H218" s="4">
        <v>1059337.0571999999</v>
      </c>
      <c r="I218" s="4">
        <v>2315771.8711999999</v>
      </c>
      <c r="J218" s="4">
        <f t="shared" si="44"/>
        <v>1157885.9356</v>
      </c>
      <c r="K218" s="4">
        <f t="shared" si="54"/>
        <v>1157885.9356</v>
      </c>
      <c r="L218" s="4">
        <v>67098838.464699998</v>
      </c>
      <c r="M218" s="5">
        <f t="shared" si="51"/>
        <v>145449120.10579997</v>
      </c>
      <c r="N218" s="8"/>
      <c r="O218" s="146"/>
      <c r="P218" s="9">
        <v>14</v>
      </c>
      <c r="Q218" s="113" t="s">
        <v>63</v>
      </c>
      <c r="R218" s="4" t="s">
        <v>639</v>
      </c>
      <c r="S218" s="4">
        <v>64028499.354699999</v>
      </c>
      <c r="T218" s="4">
        <f t="shared" si="57"/>
        <v>-2620951.4900000002</v>
      </c>
      <c r="U218" s="4">
        <v>27478896.587499999</v>
      </c>
      <c r="V218" s="4">
        <v>1273259.9642</v>
      </c>
      <c r="W218" s="4">
        <v>2783419.6771</v>
      </c>
      <c r="X218" s="4">
        <f t="shared" si="58"/>
        <v>1391709.83855</v>
      </c>
      <c r="Y218" s="4">
        <f t="shared" si="59"/>
        <v>1391709.83855</v>
      </c>
      <c r="Z218" s="4">
        <v>73050597.176799998</v>
      </c>
      <c r="AA218" s="5">
        <f t="shared" si="52"/>
        <v>164602011.43175</v>
      </c>
    </row>
    <row r="219" spans="1:27" ht="24.9" customHeight="1" x14ac:dyDescent="0.25">
      <c r="A219" s="151"/>
      <c r="B219" s="146"/>
      <c r="C219" s="1">
        <v>18</v>
      </c>
      <c r="D219" s="4" t="s">
        <v>275</v>
      </c>
      <c r="E219" s="4">
        <v>56008882.061700001</v>
      </c>
      <c r="F219" s="4">
        <v>0</v>
      </c>
      <c r="G219" s="4">
        <v>24037144.297699999</v>
      </c>
      <c r="H219" s="4">
        <v>1113783.2042</v>
      </c>
      <c r="I219" s="4">
        <v>2434794.2867999999</v>
      </c>
      <c r="J219" s="4">
        <f t="shared" si="44"/>
        <v>1217397.1433999999</v>
      </c>
      <c r="K219" s="4">
        <f t="shared" si="54"/>
        <v>1217397.1433999999</v>
      </c>
      <c r="L219" s="4">
        <v>63288358.001500003</v>
      </c>
      <c r="M219" s="5">
        <f t="shared" si="51"/>
        <v>145665564.7085</v>
      </c>
      <c r="N219" s="8"/>
      <c r="O219" s="146"/>
      <c r="P219" s="9">
        <v>15</v>
      </c>
      <c r="Q219" s="113" t="s">
        <v>63</v>
      </c>
      <c r="R219" s="4" t="s">
        <v>640</v>
      </c>
      <c r="S219" s="4">
        <v>42493697.276099995</v>
      </c>
      <c r="T219" s="4">
        <f t="shared" si="57"/>
        <v>-2620951.4900000002</v>
      </c>
      <c r="U219" s="4">
        <v>18236877.715999998</v>
      </c>
      <c r="V219" s="4">
        <v>845022.51370000001</v>
      </c>
      <c r="W219" s="4">
        <v>1847267.9251999999</v>
      </c>
      <c r="X219" s="4">
        <f t="shared" si="58"/>
        <v>923633.96259999997</v>
      </c>
      <c r="Y219" s="4">
        <f t="shared" si="59"/>
        <v>923633.96259999997</v>
      </c>
      <c r="Z219" s="4">
        <v>52267336.171099998</v>
      </c>
      <c r="AA219" s="5">
        <f t="shared" si="52"/>
        <v>112145616.14949998</v>
      </c>
    </row>
    <row r="220" spans="1:27" ht="24.9" customHeight="1" x14ac:dyDescent="0.25">
      <c r="A220" s="151"/>
      <c r="B220" s="146"/>
      <c r="C220" s="1">
        <v>19</v>
      </c>
      <c r="D220" s="4" t="s">
        <v>276</v>
      </c>
      <c r="E220" s="4">
        <v>73145969.756300002</v>
      </c>
      <c r="F220" s="4">
        <v>0</v>
      </c>
      <c r="G220" s="4">
        <v>31391810.818300001</v>
      </c>
      <c r="H220" s="4">
        <v>1454568.4464</v>
      </c>
      <c r="I220" s="4">
        <v>3179770.4706000001</v>
      </c>
      <c r="J220" s="4">
        <f t="shared" si="44"/>
        <v>1589885.2353000001</v>
      </c>
      <c r="K220" s="4">
        <f t="shared" si="54"/>
        <v>1589885.2353000001</v>
      </c>
      <c r="L220" s="4">
        <v>87020143.063099995</v>
      </c>
      <c r="M220" s="5">
        <f t="shared" si="51"/>
        <v>194602377.31940001</v>
      </c>
      <c r="N220" s="8"/>
      <c r="O220" s="146"/>
      <c r="P220" s="9">
        <v>16</v>
      </c>
      <c r="Q220" s="113" t="s">
        <v>63</v>
      </c>
      <c r="R220" s="4" t="s">
        <v>641</v>
      </c>
      <c r="S220" s="4">
        <v>70230515.314199999</v>
      </c>
      <c r="T220" s="4">
        <f t="shared" si="57"/>
        <v>-2620951.4900000002</v>
      </c>
      <c r="U220" s="4">
        <v>30140595.001499999</v>
      </c>
      <c r="V220" s="4">
        <v>1396592.21</v>
      </c>
      <c r="W220" s="4">
        <v>3053031.0756999999</v>
      </c>
      <c r="X220" s="4">
        <f t="shared" si="58"/>
        <v>1526515.53785</v>
      </c>
      <c r="Y220" s="4">
        <f t="shared" si="59"/>
        <v>1526515.53785</v>
      </c>
      <c r="Z220" s="4">
        <v>80172924.402899995</v>
      </c>
      <c r="AA220" s="5">
        <f t="shared" si="52"/>
        <v>180846190.97644997</v>
      </c>
    </row>
    <row r="221" spans="1:27" ht="24.9" customHeight="1" x14ac:dyDescent="0.25">
      <c r="A221" s="151"/>
      <c r="B221" s="146"/>
      <c r="C221" s="1">
        <v>20</v>
      </c>
      <c r="D221" s="4" t="s">
        <v>277</v>
      </c>
      <c r="E221" s="4">
        <v>57983940.504200004</v>
      </c>
      <c r="F221" s="4">
        <v>0</v>
      </c>
      <c r="G221" s="4">
        <v>24884773.5134</v>
      </c>
      <c r="H221" s="4">
        <v>1153058.8840000001</v>
      </c>
      <c r="I221" s="4">
        <v>2520653.1869999999</v>
      </c>
      <c r="J221" s="4">
        <f t="shared" si="44"/>
        <v>1260326.5935</v>
      </c>
      <c r="K221" s="4">
        <f t="shared" si="54"/>
        <v>1260326.5935</v>
      </c>
      <c r="L221" s="4">
        <v>72667293.246099994</v>
      </c>
      <c r="M221" s="5">
        <f t="shared" si="51"/>
        <v>157949392.7412</v>
      </c>
      <c r="N221" s="8"/>
      <c r="O221" s="146"/>
      <c r="P221" s="9">
        <v>17</v>
      </c>
      <c r="Q221" s="113" t="s">
        <v>63</v>
      </c>
      <c r="R221" s="4" t="s">
        <v>642</v>
      </c>
      <c r="S221" s="4">
        <v>56586742.334899999</v>
      </c>
      <c r="T221" s="4">
        <f t="shared" si="57"/>
        <v>-2620951.4900000002</v>
      </c>
      <c r="U221" s="4">
        <v>24285142.655400001</v>
      </c>
      <c r="V221" s="4">
        <v>1125274.4362999999</v>
      </c>
      <c r="W221" s="4">
        <v>2459914.7827999997</v>
      </c>
      <c r="X221" s="4">
        <f t="shared" si="58"/>
        <v>1229957.3913999998</v>
      </c>
      <c r="Y221" s="4">
        <f t="shared" si="59"/>
        <v>1229957.3913999998</v>
      </c>
      <c r="Z221" s="4">
        <v>61636654.049999997</v>
      </c>
      <c r="AA221" s="5">
        <f t="shared" si="52"/>
        <v>142242819.37799996</v>
      </c>
    </row>
    <row r="222" spans="1:27" ht="24.9" customHeight="1" x14ac:dyDescent="0.25">
      <c r="A222" s="151"/>
      <c r="B222" s="146"/>
      <c r="C222" s="1">
        <v>21</v>
      </c>
      <c r="D222" s="4" t="s">
        <v>278</v>
      </c>
      <c r="E222" s="4">
        <v>45986414.042499997</v>
      </c>
      <c r="F222" s="4">
        <v>0</v>
      </c>
      <c r="G222" s="4">
        <v>19735835.2709</v>
      </c>
      <c r="H222" s="4">
        <v>914478.09160000004</v>
      </c>
      <c r="I222" s="4">
        <v>1999101.8221</v>
      </c>
      <c r="J222" s="4">
        <f t="shared" si="44"/>
        <v>999550.91105</v>
      </c>
      <c r="K222" s="4">
        <f t="shared" si="54"/>
        <v>999550.91105</v>
      </c>
      <c r="L222" s="4">
        <v>60220017.597000003</v>
      </c>
      <c r="M222" s="5">
        <f t="shared" si="51"/>
        <v>127856295.91305001</v>
      </c>
      <c r="N222" s="8"/>
      <c r="O222" s="147"/>
      <c r="P222" s="9">
        <v>18</v>
      </c>
      <c r="Q222" s="113" t="s">
        <v>63</v>
      </c>
      <c r="R222" s="4" t="s">
        <v>643</v>
      </c>
      <c r="S222" s="4">
        <v>66391241.063400008</v>
      </c>
      <c r="T222" s="4">
        <f t="shared" si="57"/>
        <v>-2620951.4900000002</v>
      </c>
      <c r="U222" s="4">
        <v>28492906.5319</v>
      </c>
      <c r="V222" s="4">
        <v>1320245.0482999999</v>
      </c>
      <c r="W222" s="4">
        <v>2886131.7793000001</v>
      </c>
      <c r="X222" s="4">
        <f t="shared" si="58"/>
        <v>1443065.88965</v>
      </c>
      <c r="Y222" s="4">
        <f t="shared" si="59"/>
        <v>1443065.88965</v>
      </c>
      <c r="Z222" s="4">
        <v>71519165.252299994</v>
      </c>
      <c r="AA222" s="5">
        <f t="shared" si="52"/>
        <v>166545672.29554999</v>
      </c>
    </row>
    <row r="223" spans="1:27" ht="24.9" customHeight="1" x14ac:dyDescent="0.25">
      <c r="A223" s="151"/>
      <c r="B223" s="146"/>
      <c r="C223" s="1">
        <v>22</v>
      </c>
      <c r="D223" s="4" t="s">
        <v>279</v>
      </c>
      <c r="E223" s="4">
        <v>54033424.179099999</v>
      </c>
      <c r="F223" s="4">
        <v>0</v>
      </c>
      <c r="G223" s="4">
        <v>23189343.655499998</v>
      </c>
      <c r="H223" s="4">
        <v>1074499.5811999999</v>
      </c>
      <c r="I223" s="4">
        <v>2348918.0225</v>
      </c>
      <c r="J223" s="4">
        <f t="shared" si="44"/>
        <v>1174459.01125</v>
      </c>
      <c r="K223" s="4">
        <f t="shared" si="54"/>
        <v>1174459.01125</v>
      </c>
      <c r="L223" s="4">
        <v>69714761.954400003</v>
      </c>
      <c r="M223" s="5">
        <f t="shared" si="51"/>
        <v>149186488.38145</v>
      </c>
      <c r="N223" s="8"/>
      <c r="O223" s="1"/>
      <c r="P223" s="148"/>
      <c r="Q223" s="149"/>
      <c r="R223" s="11"/>
      <c r="S223" s="11">
        <f>S205+S206+S207+S208+S209+S210+S211+S212+S213+S214+S215+S216+S217+S218+S219+S220+S221+S222</f>
        <v>1052984434.3942</v>
      </c>
      <c r="T223" s="11">
        <f t="shared" ref="T223:Z223" si="60">T205+T206+T207+T208+T209+T210+T211+T212+T213+T214+T215+T216+T217+T218+T219+T220+T221+T222</f>
        <v>-47177126.820000023</v>
      </c>
      <c r="U223" s="11">
        <f t="shared" si="60"/>
        <v>451905802.45559996</v>
      </c>
      <c r="V223" s="11">
        <f t="shared" si="60"/>
        <v>20939471.278499998</v>
      </c>
      <c r="W223" s="11">
        <f t="shared" si="60"/>
        <v>45774891.243899994</v>
      </c>
      <c r="X223" s="11">
        <f t="shared" si="60"/>
        <v>22887445.621949997</v>
      </c>
      <c r="Y223" s="11">
        <f t="shared" si="60"/>
        <v>22887445.621949997</v>
      </c>
      <c r="Z223" s="11">
        <f t="shared" si="60"/>
        <v>1220701438.4312999</v>
      </c>
      <c r="AA223" s="6">
        <f t="shared" ref="AA223" si="61">S223+T223+U223+V223+Y223+Z223</f>
        <v>2722241465.3615499</v>
      </c>
    </row>
    <row r="224" spans="1:27" ht="24.9" customHeight="1" x14ac:dyDescent="0.25">
      <c r="A224" s="151"/>
      <c r="B224" s="146"/>
      <c r="C224" s="1">
        <v>23</v>
      </c>
      <c r="D224" s="4" t="s">
        <v>280</v>
      </c>
      <c r="E224" s="4">
        <v>67148009.576399997</v>
      </c>
      <c r="F224" s="4">
        <v>0</v>
      </c>
      <c r="G224" s="4">
        <v>28817686.339600001</v>
      </c>
      <c r="H224" s="4">
        <v>1335294.0194999999</v>
      </c>
      <c r="I224" s="4">
        <v>2919029.6981000002</v>
      </c>
      <c r="J224" s="4">
        <f t="shared" si="44"/>
        <v>1459514.8490500001</v>
      </c>
      <c r="K224" s="4">
        <f t="shared" si="54"/>
        <v>1459514.8490500001</v>
      </c>
      <c r="L224" s="4">
        <v>84667762.110499993</v>
      </c>
      <c r="M224" s="5">
        <f t="shared" si="51"/>
        <v>183428266.89504999</v>
      </c>
      <c r="N224" s="8"/>
      <c r="O224" s="145">
        <v>29</v>
      </c>
      <c r="P224" s="9">
        <v>1</v>
      </c>
      <c r="Q224" s="113" t="s">
        <v>64</v>
      </c>
      <c r="R224" s="4" t="s">
        <v>644</v>
      </c>
      <c r="S224" s="4">
        <v>41491420.115000002</v>
      </c>
      <c r="T224" s="4">
        <f>-2734288.17</f>
        <v>-2734288.17</v>
      </c>
      <c r="U224" s="4">
        <v>17806733.7841</v>
      </c>
      <c r="V224" s="4">
        <v>825091.39870000002</v>
      </c>
      <c r="W224" s="4">
        <v>1803697.3588999999</v>
      </c>
      <c r="X224" s="4">
        <v>0</v>
      </c>
      <c r="Y224" s="4">
        <f>W224-X224</f>
        <v>1803697.3588999999</v>
      </c>
      <c r="Z224" s="4">
        <v>51001612.593500003</v>
      </c>
      <c r="AA224" s="5">
        <f t="shared" si="52"/>
        <v>110194267.08020002</v>
      </c>
    </row>
    <row r="225" spans="1:27" ht="24.9" customHeight="1" x14ac:dyDescent="0.25">
      <c r="A225" s="151"/>
      <c r="B225" s="146"/>
      <c r="C225" s="1">
        <v>24</v>
      </c>
      <c r="D225" s="4" t="s">
        <v>281</v>
      </c>
      <c r="E225" s="4">
        <v>55258876.970600002</v>
      </c>
      <c r="F225" s="4">
        <v>0</v>
      </c>
      <c r="G225" s="4">
        <v>23715267.125</v>
      </c>
      <c r="H225" s="4">
        <v>1098868.7291000001</v>
      </c>
      <c r="I225" s="4">
        <v>2402190.3848000001</v>
      </c>
      <c r="J225" s="4">
        <f t="shared" si="44"/>
        <v>1201095.1924000001</v>
      </c>
      <c r="K225" s="4">
        <f t="shared" si="54"/>
        <v>1201095.1924000001</v>
      </c>
      <c r="L225" s="4">
        <v>62478762.807899997</v>
      </c>
      <c r="M225" s="5">
        <f t="shared" si="51"/>
        <v>143752870.82499999</v>
      </c>
      <c r="N225" s="8"/>
      <c r="O225" s="146"/>
      <c r="P225" s="9">
        <v>2</v>
      </c>
      <c r="Q225" s="113" t="s">
        <v>64</v>
      </c>
      <c r="R225" s="4" t="s">
        <v>645</v>
      </c>
      <c r="S225" s="4">
        <v>41607809.2905</v>
      </c>
      <c r="T225" s="4">
        <f t="shared" ref="T225:T253" si="62">-2734288.17</f>
        <v>-2734288.17</v>
      </c>
      <c r="U225" s="4">
        <v>17856684.136700001</v>
      </c>
      <c r="V225" s="4">
        <v>827405.89430000004</v>
      </c>
      <c r="W225" s="4">
        <v>1808756.9796</v>
      </c>
      <c r="X225" s="4">
        <v>0</v>
      </c>
      <c r="Y225" s="4">
        <f t="shared" ref="Y225:Y253" si="63">W225-X225</f>
        <v>1808756.9796</v>
      </c>
      <c r="Z225" s="4">
        <v>49992590.6347</v>
      </c>
      <c r="AA225" s="5">
        <f t="shared" si="52"/>
        <v>109358958.7658</v>
      </c>
    </row>
    <row r="226" spans="1:27" ht="24.9" customHeight="1" x14ac:dyDescent="0.25">
      <c r="A226" s="151"/>
      <c r="B226" s="147"/>
      <c r="C226" s="1">
        <v>25</v>
      </c>
      <c r="D226" s="4" t="s">
        <v>282</v>
      </c>
      <c r="E226" s="4">
        <v>53067449.901799999</v>
      </c>
      <c r="F226" s="4">
        <v>0</v>
      </c>
      <c r="G226" s="4">
        <v>22774779.7108</v>
      </c>
      <c r="H226" s="4">
        <v>1055290.3792000001</v>
      </c>
      <c r="I226" s="4">
        <v>2306925.5998</v>
      </c>
      <c r="J226" s="4">
        <f t="shared" si="44"/>
        <v>1153462.7999</v>
      </c>
      <c r="K226" s="4">
        <f t="shared" si="54"/>
        <v>1153462.7999</v>
      </c>
      <c r="L226" s="4">
        <v>59724589.685199998</v>
      </c>
      <c r="M226" s="5">
        <f>E226+F226+G226+H226+K226+L226</f>
        <v>137775572.47689998</v>
      </c>
      <c r="N226" s="8"/>
      <c r="O226" s="146"/>
      <c r="P226" s="9">
        <v>3</v>
      </c>
      <c r="Q226" s="113" t="s">
        <v>64</v>
      </c>
      <c r="R226" s="4" t="s">
        <v>859</v>
      </c>
      <c r="S226" s="4">
        <v>51836341.347099997</v>
      </c>
      <c r="T226" s="4">
        <f t="shared" si="62"/>
        <v>-2734288.17</v>
      </c>
      <c r="U226" s="4">
        <v>22246428.976199999</v>
      </c>
      <c r="V226" s="4">
        <v>1030808.7617</v>
      </c>
      <c r="W226" s="4">
        <v>2253407.3725000001</v>
      </c>
      <c r="X226" s="4">
        <v>0</v>
      </c>
      <c r="Y226" s="4">
        <f t="shared" si="63"/>
        <v>2253407.3725000001</v>
      </c>
      <c r="Z226" s="4">
        <v>60912174.446000002</v>
      </c>
      <c r="AA226" s="5">
        <f t="shared" si="52"/>
        <v>135544872.7335</v>
      </c>
    </row>
    <row r="227" spans="1:27" ht="24.9" customHeight="1" x14ac:dyDescent="0.25">
      <c r="A227" s="1"/>
      <c r="B227" s="150" t="s">
        <v>831</v>
      </c>
      <c r="C227" s="148"/>
      <c r="D227" s="11"/>
      <c r="E227" s="11">
        <f>SUM(E202:E226)</f>
        <v>1358965379.4139998</v>
      </c>
      <c r="F227" s="11">
        <f t="shared" ref="F227:L227" si="64">SUM(F202:F226)</f>
        <v>0</v>
      </c>
      <c r="G227" s="11">
        <f t="shared" si="64"/>
        <v>583222619.66400015</v>
      </c>
      <c r="H227" s="11">
        <f t="shared" si="64"/>
        <v>27024156.864300001</v>
      </c>
      <c r="I227" s="11">
        <f t="shared" si="64"/>
        <v>59076364.678499997</v>
      </c>
      <c r="J227" s="11">
        <f t="shared" si="64"/>
        <v>29538182.339249998</v>
      </c>
      <c r="K227" s="11">
        <f t="shared" si="64"/>
        <v>29538182.339249998</v>
      </c>
      <c r="L227" s="11">
        <f t="shared" si="64"/>
        <v>1650915143.9564004</v>
      </c>
      <c r="M227" s="6">
        <f t="shared" si="51"/>
        <v>3649665482.2379503</v>
      </c>
      <c r="N227" s="8"/>
      <c r="O227" s="146"/>
      <c r="P227" s="9">
        <v>4</v>
      </c>
      <c r="Q227" s="113" t="s">
        <v>64</v>
      </c>
      <c r="R227" s="4" t="s">
        <v>860</v>
      </c>
      <c r="S227" s="4">
        <v>45822180.000500001</v>
      </c>
      <c r="T227" s="4">
        <f t="shared" si="62"/>
        <v>-2734288.17</v>
      </c>
      <c r="U227" s="4">
        <v>19665351.497200001</v>
      </c>
      <c r="V227" s="4">
        <v>911212.16110000003</v>
      </c>
      <c r="W227" s="4">
        <v>1991962.3097000001</v>
      </c>
      <c r="X227" s="4">
        <v>0</v>
      </c>
      <c r="Y227" s="4">
        <f t="shared" si="63"/>
        <v>1991962.3097000001</v>
      </c>
      <c r="Z227" s="4">
        <v>50954727.935400002</v>
      </c>
      <c r="AA227" s="5">
        <f t="shared" si="52"/>
        <v>116611145.73390001</v>
      </c>
    </row>
    <row r="228" spans="1:27" ht="24.9" customHeight="1" x14ac:dyDescent="0.25">
      <c r="A228" s="151"/>
      <c r="B228" s="145" t="s">
        <v>929</v>
      </c>
      <c r="C228" s="1">
        <v>1</v>
      </c>
      <c r="D228" s="4" t="s">
        <v>283</v>
      </c>
      <c r="E228" s="4">
        <v>60261643.388499998</v>
      </c>
      <c r="F228" s="4">
        <f>-2986974.1969</f>
        <v>-2986974.1968999999</v>
      </c>
      <c r="G228" s="4">
        <v>25862287.6305</v>
      </c>
      <c r="H228" s="4">
        <v>1198352.9003000001</v>
      </c>
      <c r="I228" s="4">
        <v>2619668.5175999999</v>
      </c>
      <c r="J228" s="4">
        <v>0</v>
      </c>
      <c r="K228" s="4">
        <f t="shared" si="54"/>
        <v>2619668.5175999999</v>
      </c>
      <c r="L228" s="4">
        <v>67508786.269800007</v>
      </c>
      <c r="M228" s="5">
        <f>E228+F228+G228+H228+K228+L228</f>
        <v>154463764.50980002</v>
      </c>
      <c r="N228" s="8"/>
      <c r="O228" s="146"/>
      <c r="P228" s="9">
        <v>5</v>
      </c>
      <c r="Q228" s="113" t="s">
        <v>64</v>
      </c>
      <c r="R228" s="4" t="s">
        <v>861</v>
      </c>
      <c r="S228" s="4">
        <v>43362159.646900006</v>
      </c>
      <c r="T228" s="4">
        <f t="shared" si="62"/>
        <v>-2734288.17</v>
      </c>
      <c r="U228" s="4">
        <v>18609592.802499998</v>
      </c>
      <c r="V228" s="4">
        <v>862292.61029999994</v>
      </c>
      <c r="W228" s="4">
        <v>1885021.3517999998</v>
      </c>
      <c r="X228" s="4">
        <v>0</v>
      </c>
      <c r="Y228" s="4">
        <f t="shared" si="63"/>
        <v>1885021.3517999998</v>
      </c>
      <c r="Z228" s="4">
        <v>50277371.5211</v>
      </c>
      <c r="AA228" s="5">
        <f t="shared" si="52"/>
        <v>112262149.7626</v>
      </c>
    </row>
    <row r="229" spans="1:27" ht="24.9" customHeight="1" x14ac:dyDescent="0.25">
      <c r="A229" s="151"/>
      <c r="B229" s="146"/>
      <c r="C229" s="1">
        <v>2</v>
      </c>
      <c r="D229" s="4" t="s">
        <v>284</v>
      </c>
      <c r="E229" s="4">
        <v>56585588.452399999</v>
      </c>
      <c r="F229" s="4">
        <f>-2949110.8311</f>
        <v>-2949110.8311000001</v>
      </c>
      <c r="G229" s="4">
        <v>24284647.4476</v>
      </c>
      <c r="H229" s="4">
        <v>1125251.4904</v>
      </c>
      <c r="I229" s="4">
        <v>2459864.6217</v>
      </c>
      <c r="J229" s="4">
        <v>0</v>
      </c>
      <c r="K229" s="4">
        <f t="shared" si="54"/>
        <v>2459864.6217</v>
      </c>
      <c r="L229" s="4">
        <v>68161698.546000004</v>
      </c>
      <c r="M229" s="5">
        <f t="shared" ref="M229:M241" si="65">E229+F229+G229+H229+K229+L229</f>
        <v>149667939.727</v>
      </c>
      <c r="N229" s="8"/>
      <c r="O229" s="146"/>
      <c r="P229" s="9">
        <v>6</v>
      </c>
      <c r="Q229" s="113" t="s">
        <v>64</v>
      </c>
      <c r="R229" s="4" t="s">
        <v>646</v>
      </c>
      <c r="S229" s="4">
        <v>49387370.013300002</v>
      </c>
      <c r="T229" s="4">
        <f t="shared" si="62"/>
        <v>-2734288.17</v>
      </c>
      <c r="U229" s="4">
        <v>21195412.152399998</v>
      </c>
      <c r="V229" s="4">
        <v>982108.92980000004</v>
      </c>
      <c r="W229" s="4">
        <v>2146946.7328999997</v>
      </c>
      <c r="X229" s="4">
        <v>0</v>
      </c>
      <c r="Y229" s="4">
        <f t="shared" si="63"/>
        <v>2146946.7328999997</v>
      </c>
      <c r="Z229" s="4">
        <v>59438313.141599998</v>
      </c>
      <c r="AA229" s="5">
        <f t="shared" si="52"/>
        <v>130415862.8</v>
      </c>
    </row>
    <row r="230" spans="1:27" ht="24.9" customHeight="1" x14ac:dyDescent="0.25">
      <c r="A230" s="151"/>
      <c r="B230" s="146"/>
      <c r="C230" s="1">
        <v>3</v>
      </c>
      <c r="D230" s="4" t="s">
        <v>845</v>
      </c>
      <c r="E230" s="4">
        <v>57072711.905500002</v>
      </c>
      <c r="F230" s="4">
        <f>-2954128.2026</f>
        <v>-2954128.2026</v>
      </c>
      <c r="G230" s="4">
        <v>24493704.588199999</v>
      </c>
      <c r="H230" s="4">
        <v>1134938.3454</v>
      </c>
      <c r="I230" s="4">
        <v>2481040.6452000001</v>
      </c>
      <c r="J230" s="4">
        <v>0</v>
      </c>
      <c r="K230" s="4">
        <f t="shared" si="54"/>
        <v>2481040.6452000001</v>
      </c>
      <c r="L230" s="4">
        <v>68223276.401800007</v>
      </c>
      <c r="M230" s="5">
        <f t="shared" si="65"/>
        <v>150451543.68349999</v>
      </c>
      <c r="N230" s="8"/>
      <c r="O230" s="146"/>
      <c r="P230" s="9">
        <v>7</v>
      </c>
      <c r="Q230" s="113" t="s">
        <v>64</v>
      </c>
      <c r="R230" s="4" t="s">
        <v>647</v>
      </c>
      <c r="S230" s="4">
        <v>41393953.8741</v>
      </c>
      <c r="T230" s="4">
        <f t="shared" si="62"/>
        <v>-2734288.17</v>
      </c>
      <c r="U230" s="4">
        <v>17764904.524</v>
      </c>
      <c r="V230" s="4">
        <v>823153.20149999997</v>
      </c>
      <c r="W230" s="4">
        <v>1799460.3478999999</v>
      </c>
      <c r="X230" s="4">
        <v>0</v>
      </c>
      <c r="Y230" s="4">
        <f t="shared" si="63"/>
        <v>1799460.3478999999</v>
      </c>
      <c r="Z230" s="4">
        <v>52021320.514300004</v>
      </c>
      <c r="AA230" s="5">
        <f t="shared" si="52"/>
        <v>111068504.29180001</v>
      </c>
    </row>
    <row r="231" spans="1:27" ht="24.9" customHeight="1" x14ac:dyDescent="0.25">
      <c r="A231" s="151"/>
      <c r="B231" s="146"/>
      <c r="C231" s="1">
        <v>4</v>
      </c>
      <c r="D231" s="4" t="s">
        <v>46</v>
      </c>
      <c r="E231" s="4">
        <v>55034041.938300006</v>
      </c>
      <c r="F231" s="4">
        <f>-2933129.902</f>
        <v>-2933129.9019999998</v>
      </c>
      <c r="G231" s="4">
        <v>23618775.427499998</v>
      </c>
      <c r="H231" s="4">
        <v>1094397.6975</v>
      </c>
      <c r="I231" s="4">
        <v>2392416.4519000002</v>
      </c>
      <c r="J231" s="4">
        <v>0</v>
      </c>
      <c r="K231" s="4">
        <f t="shared" si="54"/>
        <v>2392416.4519000002</v>
      </c>
      <c r="L231" s="4">
        <v>64184650.650600001</v>
      </c>
      <c r="M231" s="5">
        <f t="shared" si="65"/>
        <v>143391152.26380002</v>
      </c>
      <c r="N231" s="8"/>
      <c r="O231" s="146"/>
      <c r="P231" s="9">
        <v>8</v>
      </c>
      <c r="Q231" s="113" t="s">
        <v>64</v>
      </c>
      <c r="R231" s="4" t="s">
        <v>648</v>
      </c>
      <c r="S231" s="4">
        <v>42989746.182999998</v>
      </c>
      <c r="T231" s="4">
        <f t="shared" si="62"/>
        <v>-2734288.17</v>
      </c>
      <c r="U231" s="4">
        <v>18449765.363699999</v>
      </c>
      <c r="V231" s="4">
        <v>854886.85880000005</v>
      </c>
      <c r="W231" s="4">
        <v>1868831.9522000002</v>
      </c>
      <c r="X231" s="4">
        <v>0</v>
      </c>
      <c r="Y231" s="4">
        <f t="shared" si="63"/>
        <v>1868831.9522000002</v>
      </c>
      <c r="Z231" s="4">
        <v>50979973.520499997</v>
      </c>
      <c r="AA231" s="5">
        <f t="shared" si="52"/>
        <v>112408915.70820001</v>
      </c>
    </row>
    <row r="232" spans="1:27" ht="24.9" customHeight="1" x14ac:dyDescent="0.25">
      <c r="A232" s="151"/>
      <c r="B232" s="146"/>
      <c r="C232" s="1">
        <v>5</v>
      </c>
      <c r="D232" s="4" t="s">
        <v>285</v>
      </c>
      <c r="E232" s="4">
        <v>54855453.4428</v>
      </c>
      <c r="F232" s="4">
        <f>-2931290.4405</f>
        <v>-2931290.4405</v>
      </c>
      <c r="G232" s="4">
        <v>23542131.201000001</v>
      </c>
      <c r="H232" s="4">
        <v>1090846.3167000001</v>
      </c>
      <c r="I232" s="4">
        <v>2384652.9288000003</v>
      </c>
      <c r="J232" s="4">
        <v>0</v>
      </c>
      <c r="K232" s="4">
        <f t="shared" si="54"/>
        <v>2384652.9288000003</v>
      </c>
      <c r="L232" s="4">
        <v>66693447.371600002</v>
      </c>
      <c r="M232" s="5">
        <f t="shared" si="65"/>
        <v>145635240.8204</v>
      </c>
      <c r="N232" s="8"/>
      <c r="O232" s="146"/>
      <c r="P232" s="9">
        <v>9</v>
      </c>
      <c r="Q232" s="113" t="s">
        <v>64</v>
      </c>
      <c r="R232" s="4" t="s">
        <v>649</v>
      </c>
      <c r="S232" s="4">
        <v>42282548.462799996</v>
      </c>
      <c r="T232" s="4">
        <f t="shared" si="62"/>
        <v>-2734288.17</v>
      </c>
      <c r="U232" s="4">
        <v>18146259.687100001</v>
      </c>
      <c r="V232" s="4">
        <v>840823.64390000002</v>
      </c>
      <c r="W232" s="4">
        <v>1838088.9538</v>
      </c>
      <c r="X232" s="4">
        <v>0</v>
      </c>
      <c r="Y232" s="4">
        <f t="shared" si="63"/>
        <v>1838088.9538</v>
      </c>
      <c r="Z232" s="4">
        <v>50766254.281199999</v>
      </c>
      <c r="AA232" s="5">
        <f t="shared" si="52"/>
        <v>111139686.85879999</v>
      </c>
    </row>
    <row r="233" spans="1:27" ht="24.9" customHeight="1" x14ac:dyDescent="0.25">
      <c r="A233" s="151"/>
      <c r="B233" s="146"/>
      <c r="C233" s="1">
        <v>6</v>
      </c>
      <c r="D233" s="4" t="s">
        <v>286</v>
      </c>
      <c r="E233" s="4">
        <v>57016318.138099998</v>
      </c>
      <c r="F233" s="4">
        <f>-2953547.3468</f>
        <v>-2953547.3467999999</v>
      </c>
      <c r="G233" s="4">
        <v>24469502.263900001</v>
      </c>
      <c r="H233" s="4">
        <v>1133816.9084000001</v>
      </c>
      <c r="I233" s="4">
        <v>2478589.1193000004</v>
      </c>
      <c r="J233" s="4">
        <v>0</v>
      </c>
      <c r="K233" s="4">
        <f t="shared" si="54"/>
        <v>2478589.1193000004</v>
      </c>
      <c r="L233" s="4">
        <v>65035253.223300003</v>
      </c>
      <c r="M233" s="5">
        <f t="shared" si="65"/>
        <v>147179932.3062</v>
      </c>
      <c r="N233" s="8"/>
      <c r="O233" s="146"/>
      <c r="P233" s="9">
        <v>10</v>
      </c>
      <c r="Q233" s="113" t="s">
        <v>64</v>
      </c>
      <c r="R233" s="4" t="s">
        <v>650</v>
      </c>
      <c r="S233" s="4">
        <v>47999047.8455</v>
      </c>
      <c r="T233" s="4">
        <f t="shared" si="62"/>
        <v>-2734288.17</v>
      </c>
      <c r="U233" s="4">
        <v>20599590.578200001</v>
      </c>
      <c r="V233" s="4">
        <v>954500.98869999999</v>
      </c>
      <c r="W233" s="4">
        <v>2086594.1824</v>
      </c>
      <c r="X233" s="4">
        <v>0</v>
      </c>
      <c r="Y233" s="4">
        <f t="shared" si="63"/>
        <v>2086594.1824</v>
      </c>
      <c r="Z233" s="4">
        <v>58541093.059900001</v>
      </c>
      <c r="AA233" s="5">
        <f t="shared" si="52"/>
        <v>127446538.48470001</v>
      </c>
    </row>
    <row r="234" spans="1:27" ht="24.9" customHeight="1" x14ac:dyDescent="0.25">
      <c r="A234" s="151"/>
      <c r="B234" s="146"/>
      <c r="C234" s="1">
        <v>7</v>
      </c>
      <c r="D234" s="4" t="s">
        <v>287</v>
      </c>
      <c r="E234" s="4">
        <v>66619224.2531</v>
      </c>
      <c r="F234" s="4">
        <f>-3052457.2798</f>
        <v>-3052457.2798000001</v>
      </c>
      <c r="G234" s="4">
        <v>28590749.3138</v>
      </c>
      <c r="H234" s="4">
        <v>1324778.6836000001</v>
      </c>
      <c r="I234" s="4">
        <v>2896042.5674999999</v>
      </c>
      <c r="J234" s="4">
        <v>0</v>
      </c>
      <c r="K234" s="4">
        <f t="shared" si="54"/>
        <v>2896042.5674999999</v>
      </c>
      <c r="L234" s="4">
        <v>75908085.951000005</v>
      </c>
      <c r="M234" s="5">
        <f t="shared" si="65"/>
        <v>172286423.4892</v>
      </c>
      <c r="N234" s="8"/>
      <c r="O234" s="146"/>
      <c r="P234" s="9">
        <v>11</v>
      </c>
      <c r="Q234" s="113" t="s">
        <v>64</v>
      </c>
      <c r="R234" s="4" t="s">
        <v>651</v>
      </c>
      <c r="S234" s="4">
        <v>50822861.428899996</v>
      </c>
      <c r="T234" s="4">
        <f t="shared" si="62"/>
        <v>-2734288.17</v>
      </c>
      <c r="U234" s="4">
        <v>21811477.194699999</v>
      </c>
      <c r="V234" s="4">
        <v>1010654.8705</v>
      </c>
      <c r="W234" s="4">
        <v>2209349.8048</v>
      </c>
      <c r="X234" s="4">
        <v>0</v>
      </c>
      <c r="Y234" s="4">
        <f t="shared" si="63"/>
        <v>2209349.8048</v>
      </c>
      <c r="Z234" s="4">
        <v>63164508.079800002</v>
      </c>
      <c r="AA234" s="5">
        <f t="shared" si="52"/>
        <v>136284563.2087</v>
      </c>
    </row>
    <row r="235" spans="1:27" ht="24.9" customHeight="1" x14ac:dyDescent="0.25">
      <c r="A235" s="151"/>
      <c r="B235" s="146"/>
      <c r="C235" s="1">
        <v>8</v>
      </c>
      <c r="D235" s="4" t="s">
        <v>288</v>
      </c>
      <c r="E235" s="4">
        <v>59009533.931200005</v>
      </c>
      <c r="F235" s="4">
        <f>-2974077.4695</f>
        <v>-2974077.4695000001</v>
      </c>
      <c r="G235" s="4">
        <v>25324924.009</v>
      </c>
      <c r="H235" s="4">
        <v>1173453.6623</v>
      </c>
      <c r="I235" s="4">
        <v>2565237.3481000001</v>
      </c>
      <c r="J235" s="4">
        <v>0</v>
      </c>
      <c r="K235" s="4">
        <f t="shared" si="54"/>
        <v>2565237.3481000001</v>
      </c>
      <c r="L235" s="4">
        <v>67418623.465700001</v>
      </c>
      <c r="M235" s="5">
        <f t="shared" si="65"/>
        <v>152517694.94680002</v>
      </c>
      <c r="N235" s="8"/>
      <c r="O235" s="146"/>
      <c r="P235" s="9">
        <v>12</v>
      </c>
      <c r="Q235" s="113" t="s">
        <v>64</v>
      </c>
      <c r="R235" s="4" t="s">
        <v>652</v>
      </c>
      <c r="S235" s="4">
        <v>58739515.829800002</v>
      </c>
      <c r="T235" s="4">
        <f t="shared" si="62"/>
        <v>-2734288.17</v>
      </c>
      <c r="U235" s="4">
        <v>25209041.245000001</v>
      </c>
      <c r="V235" s="4">
        <v>1168084.1277999999</v>
      </c>
      <c r="W235" s="4">
        <v>2553499.236</v>
      </c>
      <c r="X235" s="4">
        <v>0</v>
      </c>
      <c r="Y235" s="4">
        <f t="shared" si="63"/>
        <v>2553499.236</v>
      </c>
      <c r="Z235" s="4">
        <v>65947266.150700003</v>
      </c>
      <c r="AA235" s="5">
        <f t="shared" si="52"/>
        <v>150883118.41930002</v>
      </c>
    </row>
    <row r="236" spans="1:27" ht="24.9" customHeight="1" x14ac:dyDescent="0.25">
      <c r="A236" s="151"/>
      <c r="B236" s="146"/>
      <c r="C236" s="1">
        <v>9</v>
      </c>
      <c r="D236" s="4" t="s">
        <v>289</v>
      </c>
      <c r="E236" s="4">
        <v>53389490.561500005</v>
      </c>
      <c r="F236" s="4">
        <f>-2916191.0228</f>
        <v>-2916191.0227999999</v>
      </c>
      <c r="G236" s="4">
        <v>22912988.821800001</v>
      </c>
      <c r="H236" s="4">
        <v>1061694.4254999999</v>
      </c>
      <c r="I236" s="4">
        <v>2320925.2143000001</v>
      </c>
      <c r="J236" s="4">
        <v>0</v>
      </c>
      <c r="K236" s="4">
        <f t="shared" si="54"/>
        <v>2320925.2143000001</v>
      </c>
      <c r="L236" s="4">
        <v>63394156.614100002</v>
      </c>
      <c r="M236" s="5">
        <f t="shared" si="65"/>
        <v>140163064.61440003</v>
      </c>
      <c r="N236" s="8"/>
      <c r="O236" s="146"/>
      <c r="P236" s="9">
        <v>13</v>
      </c>
      <c r="Q236" s="113" t="s">
        <v>64</v>
      </c>
      <c r="R236" s="4" t="s">
        <v>653</v>
      </c>
      <c r="S236" s="4">
        <v>54753701.421800002</v>
      </c>
      <c r="T236" s="4">
        <f t="shared" si="62"/>
        <v>-2734288.17</v>
      </c>
      <c r="U236" s="4">
        <v>23498462.627</v>
      </c>
      <c r="V236" s="4">
        <v>1088822.8932</v>
      </c>
      <c r="W236" s="4">
        <v>2380229.6083</v>
      </c>
      <c r="X236" s="4">
        <v>0</v>
      </c>
      <c r="Y236" s="4">
        <f t="shared" si="63"/>
        <v>2380229.6083</v>
      </c>
      <c r="Z236" s="4">
        <v>61353237.526199996</v>
      </c>
      <c r="AA236" s="5">
        <f t="shared" si="52"/>
        <v>140340165.90649998</v>
      </c>
    </row>
    <row r="237" spans="1:27" ht="24.9" customHeight="1" x14ac:dyDescent="0.25">
      <c r="A237" s="151"/>
      <c r="B237" s="146"/>
      <c r="C237" s="1">
        <v>10</v>
      </c>
      <c r="D237" s="4" t="s">
        <v>290</v>
      </c>
      <c r="E237" s="4">
        <v>74157771.432099998</v>
      </c>
      <c r="F237" s="4">
        <f>-3130104.3158</f>
        <v>-3130104.3158</v>
      </c>
      <c r="G237" s="4">
        <v>31826042.354200002</v>
      </c>
      <c r="H237" s="4">
        <v>1474688.9643000001</v>
      </c>
      <c r="I237" s="4">
        <v>3223755.0825</v>
      </c>
      <c r="J237" s="4">
        <v>0</v>
      </c>
      <c r="K237" s="4">
        <f t="shared" si="54"/>
        <v>3223755.0825</v>
      </c>
      <c r="L237" s="4">
        <v>78508514.7958</v>
      </c>
      <c r="M237" s="5">
        <f t="shared" si="65"/>
        <v>186060668.31310001</v>
      </c>
      <c r="N237" s="8"/>
      <c r="O237" s="146"/>
      <c r="P237" s="9">
        <v>14</v>
      </c>
      <c r="Q237" s="113" t="s">
        <v>64</v>
      </c>
      <c r="R237" s="4" t="s">
        <v>654</v>
      </c>
      <c r="S237" s="4">
        <v>47728269.654700004</v>
      </c>
      <c r="T237" s="4">
        <f t="shared" si="62"/>
        <v>-2734288.17</v>
      </c>
      <c r="U237" s="4">
        <v>20483381.609000001</v>
      </c>
      <c r="V237" s="4">
        <v>949116.33920000005</v>
      </c>
      <c r="W237" s="4">
        <v>2074823.0281000002</v>
      </c>
      <c r="X237" s="4">
        <v>0</v>
      </c>
      <c r="Y237" s="4">
        <f t="shared" si="63"/>
        <v>2074823.0281000002</v>
      </c>
      <c r="Z237" s="4">
        <v>58901343.552699998</v>
      </c>
      <c r="AA237" s="5">
        <f t="shared" si="52"/>
        <v>127402646.01370001</v>
      </c>
    </row>
    <row r="238" spans="1:27" ht="24.9" customHeight="1" x14ac:dyDescent="0.25">
      <c r="A238" s="151"/>
      <c r="B238" s="146"/>
      <c r="C238" s="1">
        <v>11</v>
      </c>
      <c r="D238" s="4" t="s">
        <v>291</v>
      </c>
      <c r="E238" s="4">
        <v>57530491.710900001</v>
      </c>
      <c r="F238" s="4">
        <f>-2958843.3346</f>
        <v>-2958843.3346000002</v>
      </c>
      <c r="G238" s="4">
        <v>24690168.413800001</v>
      </c>
      <c r="H238" s="4">
        <v>1144041.6776000001</v>
      </c>
      <c r="I238" s="4">
        <v>2500941.054</v>
      </c>
      <c r="J238" s="4">
        <v>0</v>
      </c>
      <c r="K238" s="4">
        <f t="shared" si="54"/>
        <v>2500941.054</v>
      </c>
      <c r="L238" s="4">
        <v>67095105.967100002</v>
      </c>
      <c r="M238" s="5">
        <f t="shared" si="65"/>
        <v>150001905.48880002</v>
      </c>
      <c r="N238" s="8"/>
      <c r="O238" s="146"/>
      <c r="P238" s="9">
        <v>15</v>
      </c>
      <c r="Q238" s="113" t="s">
        <v>64</v>
      </c>
      <c r="R238" s="4" t="s">
        <v>655</v>
      </c>
      <c r="S238" s="4">
        <v>37505888.790799998</v>
      </c>
      <c r="T238" s="4">
        <f t="shared" si="62"/>
        <v>-2734288.17</v>
      </c>
      <c r="U238" s="4">
        <v>16096276.656300001</v>
      </c>
      <c r="V238" s="4">
        <v>745835.79339999997</v>
      </c>
      <c r="W238" s="4">
        <v>1630440.0371999997</v>
      </c>
      <c r="X238" s="4">
        <v>0</v>
      </c>
      <c r="Y238" s="4">
        <f t="shared" si="63"/>
        <v>1630440.0371999997</v>
      </c>
      <c r="Z238" s="4">
        <v>45773639.275300004</v>
      </c>
      <c r="AA238" s="5">
        <f t="shared" si="52"/>
        <v>99017792.382999986</v>
      </c>
    </row>
    <row r="239" spans="1:27" ht="24.9" customHeight="1" x14ac:dyDescent="0.25">
      <c r="A239" s="151"/>
      <c r="B239" s="146"/>
      <c r="C239" s="1">
        <v>12</v>
      </c>
      <c r="D239" s="4" t="s">
        <v>292</v>
      </c>
      <c r="E239" s="4">
        <v>63480478.384100005</v>
      </c>
      <c r="F239" s="4">
        <f>-3020128.1974</f>
        <v>-3020128.1973999999</v>
      </c>
      <c r="G239" s="4">
        <v>27243704.2632</v>
      </c>
      <c r="H239" s="4">
        <v>1262362.1114000001</v>
      </c>
      <c r="I239" s="4">
        <v>2759596.3426999999</v>
      </c>
      <c r="J239" s="4">
        <v>0</v>
      </c>
      <c r="K239" s="4">
        <f t="shared" si="54"/>
        <v>2759596.3426999999</v>
      </c>
      <c r="L239" s="4">
        <v>73468080.110200003</v>
      </c>
      <c r="M239" s="5">
        <f t="shared" si="65"/>
        <v>165194093.0142</v>
      </c>
      <c r="N239" s="8"/>
      <c r="O239" s="146"/>
      <c r="P239" s="9">
        <v>16</v>
      </c>
      <c r="Q239" s="113" t="s">
        <v>64</v>
      </c>
      <c r="R239" s="4" t="s">
        <v>550</v>
      </c>
      <c r="S239" s="4">
        <v>48329887.341699995</v>
      </c>
      <c r="T239" s="4">
        <f t="shared" si="62"/>
        <v>-2734288.17</v>
      </c>
      <c r="U239" s="4">
        <v>20741575.856600001</v>
      </c>
      <c r="V239" s="4">
        <v>961080.00730000006</v>
      </c>
      <c r="W239" s="4">
        <v>2100976.2962000002</v>
      </c>
      <c r="X239" s="4">
        <v>0</v>
      </c>
      <c r="Y239" s="4">
        <f t="shared" si="63"/>
        <v>2100976.2962000002</v>
      </c>
      <c r="Z239" s="4">
        <v>53746702.648500003</v>
      </c>
      <c r="AA239" s="5">
        <f t="shared" si="52"/>
        <v>123145933.98030001</v>
      </c>
    </row>
    <row r="240" spans="1:27" ht="24.9" customHeight="1" x14ac:dyDescent="0.25">
      <c r="A240" s="151"/>
      <c r="B240" s="147"/>
      <c r="C240" s="1">
        <v>13</v>
      </c>
      <c r="D240" s="4" t="s">
        <v>293</v>
      </c>
      <c r="E240" s="4">
        <v>69526874.910400003</v>
      </c>
      <c r="F240" s="4">
        <f>-3082406.0816</f>
        <v>-3082406.0816000002</v>
      </c>
      <c r="G240" s="4">
        <v>29838616.0064</v>
      </c>
      <c r="H240" s="4">
        <v>1382599.7353000001</v>
      </c>
      <c r="I240" s="4">
        <v>3022442.7196</v>
      </c>
      <c r="J240" s="4">
        <v>0</v>
      </c>
      <c r="K240" s="4">
        <f t="shared" si="54"/>
        <v>3022442.7196</v>
      </c>
      <c r="L240" s="4">
        <v>78876646.185599998</v>
      </c>
      <c r="M240" s="5">
        <f t="shared" si="65"/>
        <v>179564773.47570002</v>
      </c>
      <c r="N240" s="8"/>
      <c r="O240" s="146"/>
      <c r="P240" s="9">
        <v>17</v>
      </c>
      <c r="Q240" s="113" t="s">
        <v>64</v>
      </c>
      <c r="R240" s="4" t="s">
        <v>656</v>
      </c>
      <c r="S240" s="4">
        <v>42609403.599699996</v>
      </c>
      <c r="T240" s="4">
        <f t="shared" si="62"/>
        <v>-2734288.17</v>
      </c>
      <c r="U240" s="4">
        <v>18286535.011300001</v>
      </c>
      <c r="V240" s="4">
        <v>847323.43019999994</v>
      </c>
      <c r="W240" s="4">
        <v>1852297.8611999999</v>
      </c>
      <c r="X240" s="4">
        <v>0</v>
      </c>
      <c r="Y240" s="4">
        <f t="shared" si="63"/>
        <v>1852297.8611999999</v>
      </c>
      <c r="Z240" s="4">
        <v>49111800.219499998</v>
      </c>
      <c r="AA240" s="5">
        <f t="shared" si="52"/>
        <v>109973071.95190001</v>
      </c>
    </row>
    <row r="241" spans="1:27" ht="24.9" customHeight="1" x14ac:dyDescent="0.25">
      <c r="A241" s="1"/>
      <c r="B241" s="150" t="s">
        <v>832</v>
      </c>
      <c r="C241" s="148"/>
      <c r="D241" s="11"/>
      <c r="E241" s="11">
        <f>SUM(E228:E240)</f>
        <v>784539622.44889998</v>
      </c>
      <c r="F241" s="11">
        <f t="shared" ref="F241:L241" si="66">SUM(F228:F240)</f>
        <v>-38842388.621400006</v>
      </c>
      <c r="G241" s="11">
        <f t="shared" si="66"/>
        <v>336698241.74089998</v>
      </c>
      <c r="H241" s="11">
        <f t="shared" si="66"/>
        <v>15601222.918700002</v>
      </c>
      <c r="I241" s="11">
        <f t="shared" si="66"/>
        <v>34105172.613200001</v>
      </c>
      <c r="J241" s="11">
        <f t="shared" si="66"/>
        <v>0</v>
      </c>
      <c r="K241" s="11">
        <f t="shared" si="66"/>
        <v>34105172.613200001</v>
      </c>
      <c r="L241" s="11">
        <f t="shared" si="66"/>
        <v>904476325.55260003</v>
      </c>
      <c r="M241" s="6">
        <f t="shared" si="65"/>
        <v>2036578196.6528997</v>
      </c>
      <c r="N241" s="8"/>
      <c r="O241" s="146"/>
      <c r="P241" s="9">
        <v>18</v>
      </c>
      <c r="Q241" s="113" t="s">
        <v>64</v>
      </c>
      <c r="R241" s="4" t="s">
        <v>862</v>
      </c>
      <c r="S241" s="4">
        <v>44420764.545499995</v>
      </c>
      <c r="T241" s="4">
        <f t="shared" si="62"/>
        <v>-2734288.17</v>
      </c>
      <c r="U241" s="4">
        <v>19063910.720800001</v>
      </c>
      <c r="V241" s="4">
        <v>883343.84909999999</v>
      </c>
      <c r="W241" s="4">
        <v>1931040.5734999999</v>
      </c>
      <c r="X241" s="4">
        <v>0</v>
      </c>
      <c r="Y241" s="4">
        <f t="shared" si="63"/>
        <v>1931040.5734999999</v>
      </c>
      <c r="Z241" s="4">
        <v>55060808.821500003</v>
      </c>
      <c r="AA241" s="5">
        <f t="shared" si="52"/>
        <v>118625580.3404</v>
      </c>
    </row>
    <row r="242" spans="1:27" ht="24.9" customHeight="1" x14ac:dyDescent="0.25">
      <c r="A242" s="151">
        <v>12</v>
      </c>
      <c r="B242" s="145" t="s">
        <v>833</v>
      </c>
      <c r="C242" s="1">
        <v>1</v>
      </c>
      <c r="D242" s="4" t="s">
        <v>294</v>
      </c>
      <c r="E242" s="4">
        <v>72183672.425499991</v>
      </c>
      <c r="F242" s="4">
        <v>0</v>
      </c>
      <c r="G242" s="4">
        <v>30978824.896299999</v>
      </c>
      <c r="H242" s="4">
        <v>1435432.3636</v>
      </c>
      <c r="I242" s="4">
        <v>3137937.8906</v>
      </c>
      <c r="J242" s="4">
        <f t="shared" ref="J242:J259" si="67">I242/2</f>
        <v>1568968.9453</v>
      </c>
      <c r="K242" s="4">
        <f t="shared" ref="K242:K305" si="68">I242-J242</f>
        <v>1568968.9453</v>
      </c>
      <c r="L242" s="4">
        <v>79684025.954500005</v>
      </c>
      <c r="M242" s="5">
        <f t="shared" si="51"/>
        <v>185850924.58520001</v>
      </c>
      <c r="N242" s="8"/>
      <c r="O242" s="146"/>
      <c r="P242" s="9">
        <v>19</v>
      </c>
      <c r="Q242" s="113" t="s">
        <v>64</v>
      </c>
      <c r="R242" s="4" t="s">
        <v>657</v>
      </c>
      <c r="S242" s="4">
        <v>47072435.009099998</v>
      </c>
      <c r="T242" s="4">
        <f t="shared" si="62"/>
        <v>-2734288.17</v>
      </c>
      <c r="U242" s="4">
        <v>20201919.251200002</v>
      </c>
      <c r="V242" s="4">
        <v>936074.52170000004</v>
      </c>
      <c r="W242" s="4">
        <v>2046312.8635</v>
      </c>
      <c r="X242" s="4">
        <v>0</v>
      </c>
      <c r="Y242" s="4">
        <f t="shared" si="63"/>
        <v>2046312.8635</v>
      </c>
      <c r="Z242" s="4">
        <v>54655944.437399998</v>
      </c>
      <c r="AA242" s="5">
        <f t="shared" si="52"/>
        <v>122178397.9129</v>
      </c>
    </row>
    <row r="243" spans="1:27" ht="24.9" customHeight="1" x14ac:dyDescent="0.25">
      <c r="A243" s="151"/>
      <c r="B243" s="146"/>
      <c r="C243" s="1">
        <v>2</v>
      </c>
      <c r="D243" s="4" t="s">
        <v>295</v>
      </c>
      <c r="E243" s="4">
        <v>68558781.75</v>
      </c>
      <c r="F243" s="4">
        <v>0</v>
      </c>
      <c r="G243" s="4">
        <v>29423142.707699999</v>
      </c>
      <c r="H243" s="4">
        <v>1363348.3976</v>
      </c>
      <c r="I243" s="4">
        <v>2980358.1856</v>
      </c>
      <c r="J243" s="4">
        <f t="shared" si="67"/>
        <v>1490179.0928</v>
      </c>
      <c r="K243" s="4">
        <f t="shared" si="68"/>
        <v>1490179.0928</v>
      </c>
      <c r="L243" s="4">
        <v>90074654.648399994</v>
      </c>
      <c r="M243" s="5">
        <f t="shared" si="51"/>
        <v>190910106.59649998</v>
      </c>
      <c r="N243" s="8"/>
      <c r="O243" s="146"/>
      <c r="P243" s="9">
        <v>20</v>
      </c>
      <c r="Q243" s="113" t="s">
        <v>64</v>
      </c>
      <c r="R243" s="4" t="s">
        <v>554</v>
      </c>
      <c r="S243" s="4">
        <v>46585130.621699996</v>
      </c>
      <c r="T243" s="4">
        <f t="shared" si="62"/>
        <v>-2734288.17</v>
      </c>
      <c r="U243" s="4">
        <v>19992784.4595</v>
      </c>
      <c r="V243" s="4">
        <v>926384.06869999995</v>
      </c>
      <c r="W243" s="4">
        <v>2025128.9746000001</v>
      </c>
      <c r="X243" s="4">
        <v>0</v>
      </c>
      <c r="Y243" s="4">
        <f t="shared" si="63"/>
        <v>2025128.9746000001</v>
      </c>
      <c r="Z243" s="4">
        <v>56785389.508599997</v>
      </c>
      <c r="AA243" s="5">
        <f t="shared" si="52"/>
        <v>123580529.46309999</v>
      </c>
    </row>
    <row r="244" spans="1:27" ht="24.9" customHeight="1" x14ac:dyDescent="0.25">
      <c r="A244" s="151"/>
      <c r="B244" s="146"/>
      <c r="C244" s="1">
        <v>3</v>
      </c>
      <c r="D244" s="4" t="s">
        <v>296</v>
      </c>
      <c r="E244" s="4">
        <v>45366601.602799997</v>
      </c>
      <c r="F244" s="4">
        <v>0</v>
      </c>
      <c r="G244" s="4">
        <v>19469832.442299999</v>
      </c>
      <c r="H244" s="4">
        <v>902152.60569999996</v>
      </c>
      <c r="I244" s="4">
        <v>1972157.5996000001</v>
      </c>
      <c r="J244" s="4">
        <f t="shared" si="67"/>
        <v>986078.79980000004</v>
      </c>
      <c r="K244" s="4">
        <f t="shared" si="68"/>
        <v>986078.79980000004</v>
      </c>
      <c r="L244" s="4">
        <v>58739540.497599997</v>
      </c>
      <c r="M244" s="5">
        <f t="shared" si="51"/>
        <v>125464205.94819999</v>
      </c>
      <c r="N244" s="8"/>
      <c r="O244" s="146"/>
      <c r="P244" s="9">
        <v>21</v>
      </c>
      <c r="Q244" s="113" t="s">
        <v>64</v>
      </c>
      <c r="R244" s="4" t="s">
        <v>658</v>
      </c>
      <c r="S244" s="4">
        <v>50403355.630600005</v>
      </c>
      <c r="T244" s="4">
        <f t="shared" si="62"/>
        <v>-2734288.17</v>
      </c>
      <c r="U244" s="4">
        <v>21631439.296399999</v>
      </c>
      <c r="V244" s="4">
        <v>1002312.6488</v>
      </c>
      <c r="W244" s="4">
        <v>2191113.2272999999</v>
      </c>
      <c r="X244" s="4">
        <v>0</v>
      </c>
      <c r="Y244" s="4">
        <f t="shared" si="63"/>
        <v>2191113.2272999999</v>
      </c>
      <c r="Z244" s="4">
        <v>60004802.700400002</v>
      </c>
      <c r="AA244" s="5">
        <f t="shared" si="52"/>
        <v>132498735.3335</v>
      </c>
    </row>
    <row r="245" spans="1:27" ht="24.9" customHeight="1" x14ac:dyDescent="0.25">
      <c r="A245" s="151"/>
      <c r="B245" s="146"/>
      <c r="C245" s="1">
        <v>4</v>
      </c>
      <c r="D245" s="4" t="s">
        <v>297</v>
      </c>
      <c r="E245" s="4">
        <v>46706253.0053</v>
      </c>
      <c r="F245" s="4">
        <v>0</v>
      </c>
      <c r="G245" s="4">
        <v>20044766.1472</v>
      </c>
      <c r="H245" s="4">
        <v>928792.68810000003</v>
      </c>
      <c r="I245" s="4">
        <v>2030394.3551999999</v>
      </c>
      <c r="J245" s="4">
        <f t="shared" si="67"/>
        <v>1015197.1775999999</v>
      </c>
      <c r="K245" s="4">
        <f t="shared" si="68"/>
        <v>1015197.1775999999</v>
      </c>
      <c r="L245" s="4">
        <v>60614392.524899997</v>
      </c>
      <c r="M245" s="5">
        <f t="shared" si="51"/>
        <v>129309401.5431</v>
      </c>
      <c r="N245" s="8"/>
      <c r="O245" s="146"/>
      <c r="P245" s="9">
        <v>22</v>
      </c>
      <c r="Q245" s="113" t="s">
        <v>64</v>
      </c>
      <c r="R245" s="4" t="s">
        <v>659</v>
      </c>
      <c r="S245" s="4">
        <v>45749404.8781</v>
      </c>
      <c r="T245" s="4">
        <f t="shared" si="62"/>
        <v>-2734288.17</v>
      </c>
      <c r="U245" s="4">
        <v>19634118.841699999</v>
      </c>
      <c r="V245" s="4">
        <v>909764.96730000002</v>
      </c>
      <c r="W245" s="4">
        <v>1988798.6604999998</v>
      </c>
      <c r="X245" s="4">
        <v>0</v>
      </c>
      <c r="Y245" s="4">
        <f t="shared" si="63"/>
        <v>1988798.6604999998</v>
      </c>
      <c r="Z245" s="4">
        <v>54605453.267099999</v>
      </c>
      <c r="AA245" s="5">
        <f t="shared" si="52"/>
        <v>120153252.44469999</v>
      </c>
    </row>
    <row r="246" spans="1:27" ht="24.9" customHeight="1" x14ac:dyDescent="0.25">
      <c r="A246" s="151"/>
      <c r="B246" s="146"/>
      <c r="C246" s="1">
        <v>5</v>
      </c>
      <c r="D246" s="4" t="s">
        <v>298</v>
      </c>
      <c r="E246" s="4">
        <v>55923494.004199997</v>
      </c>
      <c r="F246" s="4">
        <v>0</v>
      </c>
      <c r="G246" s="4">
        <v>24000498.5911</v>
      </c>
      <c r="H246" s="4">
        <v>1112085.1917000001</v>
      </c>
      <c r="I246" s="4">
        <v>2431082.3334999997</v>
      </c>
      <c r="J246" s="4">
        <f t="shared" si="67"/>
        <v>1215541.1667499999</v>
      </c>
      <c r="K246" s="4">
        <f t="shared" si="68"/>
        <v>1215541.1667499999</v>
      </c>
      <c r="L246" s="4">
        <v>67076060.1523</v>
      </c>
      <c r="M246" s="5">
        <f t="shared" si="51"/>
        <v>149327679.10604998</v>
      </c>
      <c r="N246" s="8"/>
      <c r="O246" s="146"/>
      <c r="P246" s="9">
        <v>23</v>
      </c>
      <c r="Q246" s="113" t="s">
        <v>64</v>
      </c>
      <c r="R246" s="4" t="s">
        <v>660</v>
      </c>
      <c r="S246" s="4">
        <v>56255313.344399996</v>
      </c>
      <c r="T246" s="4">
        <f t="shared" si="62"/>
        <v>-2734288.17</v>
      </c>
      <c r="U246" s="4">
        <v>24142904.385699999</v>
      </c>
      <c r="V246" s="4">
        <v>1118683.6950999999</v>
      </c>
      <c r="W246" s="4">
        <v>2445507.0427999999</v>
      </c>
      <c r="X246" s="4">
        <v>0</v>
      </c>
      <c r="Y246" s="4">
        <f t="shared" si="63"/>
        <v>2445507.0427999999</v>
      </c>
      <c r="Z246" s="4">
        <v>66386726.336599998</v>
      </c>
      <c r="AA246" s="5">
        <f t="shared" si="52"/>
        <v>147614846.63459998</v>
      </c>
    </row>
    <row r="247" spans="1:27" ht="24.9" customHeight="1" x14ac:dyDescent="0.25">
      <c r="A247" s="151"/>
      <c r="B247" s="146"/>
      <c r="C247" s="1">
        <v>6</v>
      </c>
      <c r="D247" s="4" t="s">
        <v>299</v>
      </c>
      <c r="E247" s="4">
        <v>47532948.152000003</v>
      </c>
      <c r="F247" s="4">
        <v>0</v>
      </c>
      <c r="G247" s="4">
        <v>20399556.134100001</v>
      </c>
      <c r="H247" s="4">
        <v>945232.20860000001</v>
      </c>
      <c r="I247" s="4">
        <v>2066332.0948999999</v>
      </c>
      <c r="J247" s="4">
        <f t="shared" si="67"/>
        <v>1033166.04745</v>
      </c>
      <c r="K247" s="4">
        <f t="shared" si="68"/>
        <v>1033166.04745</v>
      </c>
      <c r="L247" s="4">
        <v>61482092.636699997</v>
      </c>
      <c r="M247" s="5">
        <f t="shared" si="51"/>
        <v>131392995.17885</v>
      </c>
      <c r="N247" s="8"/>
      <c r="O247" s="146"/>
      <c r="P247" s="9">
        <v>24</v>
      </c>
      <c r="Q247" s="113" t="s">
        <v>64</v>
      </c>
      <c r="R247" s="4" t="s">
        <v>863</v>
      </c>
      <c r="S247" s="4">
        <v>46650478.346000001</v>
      </c>
      <c r="T247" s="4">
        <f t="shared" si="62"/>
        <v>-2734288.17</v>
      </c>
      <c r="U247" s="4">
        <v>20020829.523499999</v>
      </c>
      <c r="V247" s="4">
        <v>927683.56259999995</v>
      </c>
      <c r="W247" s="4">
        <v>2027969.743</v>
      </c>
      <c r="X247" s="4">
        <v>0</v>
      </c>
      <c r="Y247" s="4">
        <f t="shared" si="63"/>
        <v>2027969.743</v>
      </c>
      <c r="Z247" s="4">
        <v>56386535.978100002</v>
      </c>
      <c r="AA247" s="5">
        <f t="shared" si="52"/>
        <v>123279208.9832</v>
      </c>
    </row>
    <row r="248" spans="1:27" ht="24.9" customHeight="1" x14ac:dyDescent="0.25">
      <c r="A248" s="151"/>
      <c r="B248" s="146"/>
      <c r="C248" s="1">
        <v>7</v>
      </c>
      <c r="D248" s="4" t="s">
        <v>300</v>
      </c>
      <c r="E248" s="4">
        <v>47576668.145999998</v>
      </c>
      <c r="F248" s="4">
        <v>0</v>
      </c>
      <c r="G248" s="4">
        <v>20418319.297400001</v>
      </c>
      <c r="H248" s="4">
        <v>946101.61710000003</v>
      </c>
      <c r="I248" s="4">
        <v>2068232.6718000001</v>
      </c>
      <c r="J248" s="4">
        <f t="shared" si="67"/>
        <v>1034116.3359000001</v>
      </c>
      <c r="K248" s="4">
        <f t="shared" si="68"/>
        <v>1034116.3359000001</v>
      </c>
      <c r="L248" s="4">
        <v>57305617.976099998</v>
      </c>
      <c r="M248" s="5">
        <f t="shared" si="51"/>
        <v>127280823.37249999</v>
      </c>
      <c r="N248" s="8"/>
      <c r="O248" s="146"/>
      <c r="P248" s="9">
        <v>25</v>
      </c>
      <c r="Q248" s="113" t="s">
        <v>64</v>
      </c>
      <c r="R248" s="4" t="s">
        <v>864</v>
      </c>
      <c r="S248" s="4">
        <v>61461424.719800003</v>
      </c>
      <c r="T248" s="4">
        <f t="shared" si="62"/>
        <v>-2734288.17</v>
      </c>
      <c r="U248" s="4">
        <v>26377193.7654</v>
      </c>
      <c r="V248" s="4">
        <v>1222211.55</v>
      </c>
      <c r="W248" s="4">
        <v>2671824.9010999999</v>
      </c>
      <c r="X248" s="4">
        <v>0</v>
      </c>
      <c r="Y248" s="4">
        <f t="shared" si="63"/>
        <v>2671824.9010999999</v>
      </c>
      <c r="Z248" s="4">
        <v>58737314.036499999</v>
      </c>
      <c r="AA248" s="5">
        <f t="shared" si="52"/>
        <v>147735680.8028</v>
      </c>
    </row>
    <row r="249" spans="1:27" ht="24.9" customHeight="1" x14ac:dyDescent="0.25">
      <c r="A249" s="151"/>
      <c r="B249" s="146"/>
      <c r="C249" s="1">
        <v>8</v>
      </c>
      <c r="D249" s="4" t="s">
        <v>301</v>
      </c>
      <c r="E249" s="4">
        <v>55192901.417900003</v>
      </c>
      <c r="F249" s="4">
        <v>0</v>
      </c>
      <c r="G249" s="4">
        <v>23686952.618099999</v>
      </c>
      <c r="H249" s="4">
        <v>1097556.7504</v>
      </c>
      <c r="I249" s="4">
        <v>2399322.3234999999</v>
      </c>
      <c r="J249" s="4">
        <f t="shared" si="67"/>
        <v>1199661.16175</v>
      </c>
      <c r="K249" s="4">
        <f t="shared" si="68"/>
        <v>1199661.16175</v>
      </c>
      <c r="L249" s="4">
        <v>64174153.605400003</v>
      </c>
      <c r="M249" s="5">
        <f t="shared" si="51"/>
        <v>145351225.55355</v>
      </c>
      <c r="N249" s="8"/>
      <c r="O249" s="146"/>
      <c r="P249" s="9">
        <v>26</v>
      </c>
      <c r="Q249" s="113" t="s">
        <v>64</v>
      </c>
      <c r="R249" s="4" t="s">
        <v>661</v>
      </c>
      <c r="S249" s="4">
        <v>42068912.1523</v>
      </c>
      <c r="T249" s="4">
        <f t="shared" si="62"/>
        <v>-2734288.17</v>
      </c>
      <c r="U249" s="4">
        <v>18054574.107299998</v>
      </c>
      <c r="V249" s="4">
        <v>836575.30819999997</v>
      </c>
      <c r="W249" s="4">
        <v>1828801.8469999998</v>
      </c>
      <c r="X249" s="4">
        <v>0</v>
      </c>
      <c r="Y249" s="4">
        <f t="shared" si="63"/>
        <v>1828801.8469999998</v>
      </c>
      <c r="Z249" s="4">
        <v>51054508.1052</v>
      </c>
      <c r="AA249" s="5">
        <f t="shared" si="52"/>
        <v>111109083.34999999</v>
      </c>
    </row>
    <row r="250" spans="1:27" ht="24.9" customHeight="1" x14ac:dyDescent="0.25">
      <c r="A250" s="151"/>
      <c r="B250" s="146"/>
      <c r="C250" s="1">
        <v>9</v>
      </c>
      <c r="D250" s="4" t="s">
        <v>302</v>
      </c>
      <c r="E250" s="4">
        <v>60746562.457699999</v>
      </c>
      <c r="F250" s="4">
        <v>0</v>
      </c>
      <c r="G250" s="4">
        <v>26070398.723099999</v>
      </c>
      <c r="H250" s="4">
        <v>1207995.9193</v>
      </c>
      <c r="I250" s="4">
        <v>2640748.713</v>
      </c>
      <c r="J250" s="4">
        <f t="shared" si="67"/>
        <v>1320374.3565</v>
      </c>
      <c r="K250" s="4">
        <f t="shared" si="68"/>
        <v>1320374.3565</v>
      </c>
      <c r="L250" s="4">
        <v>71068335.543400005</v>
      </c>
      <c r="M250" s="5">
        <f t="shared" si="51"/>
        <v>160413667</v>
      </c>
      <c r="N250" s="8"/>
      <c r="O250" s="146"/>
      <c r="P250" s="9">
        <v>27</v>
      </c>
      <c r="Q250" s="113" t="s">
        <v>64</v>
      </c>
      <c r="R250" s="4" t="s">
        <v>662</v>
      </c>
      <c r="S250" s="4">
        <v>50884355.129500002</v>
      </c>
      <c r="T250" s="4">
        <f t="shared" si="62"/>
        <v>-2734288.17</v>
      </c>
      <c r="U250" s="4">
        <v>21837868.240200002</v>
      </c>
      <c r="V250" s="4">
        <v>1011877.7239</v>
      </c>
      <c r="W250" s="4">
        <v>2212023.0328000002</v>
      </c>
      <c r="X250" s="4">
        <v>0</v>
      </c>
      <c r="Y250" s="4">
        <f t="shared" si="63"/>
        <v>2212023.0328000002</v>
      </c>
      <c r="Z250" s="4">
        <v>58423547.478200004</v>
      </c>
      <c r="AA250" s="5">
        <f t="shared" si="52"/>
        <v>131635383.43460001</v>
      </c>
    </row>
    <row r="251" spans="1:27" ht="24.9" customHeight="1" x14ac:dyDescent="0.25">
      <c r="A251" s="151"/>
      <c r="B251" s="146"/>
      <c r="C251" s="1">
        <v>10</v>
      </c>
      <c r="D251" s="4" t="s">
        <v>303</v>
      </c>
      <c r="E251" s="4">
        <v>44202038.4067</v>
      </c>
      <c r="F251" s="4">
        <v>0</v>
      </c>
      <c r="G251" s="4">
        <v>18970040.7564</v>
      </c>
      <c r="H251" s="4">
        <v>878994.29799999995</v>
      </c>
      <c r="I251" s="4">
        <v>1921532.2038</v>
      </c>
      <c r="J251" s="4">
        <f t="shared" si="67"/>
        <v>960766.10190000001</v>
      </c>
      <c r="K251" s="4">
        <f t="shared" si="68"/>
        <v>960766.10190000001</v>
      </c>
      <c r="L251" s="4">
        <v>53974803.6307</v>
      </c>
      <c r="M251" s="5">
        <f t="shared" si="51"/>
        <v>118986643.1937</v>
      </c>
      <c r="N251" s="8"/>
      <c r="O251" s="146"/>
      <c r="P251" s="9">
        <v>28</v>
      </c>
      <c r="Q251" s="113" t="s">
        <v>64</v>
      </c>
      <c r="R251" s="4" t="s">
        <v>663</v>
      </c>
      <c r="S251" s="4">
        <v>51047508.4309</v>
      </c>
      <c r="T251" s="4">
        <f t="shared" si="62"/>
        <v>-2734288.17</v>
      </c>
      <c r="U251" s="4">
        <v>21907888.195900001</v>
      </c>
      <c r="V251" s="4">
        <v>1015122.1629999999</v>
      </c>
      <c r="W251" s="4">
        <v>2219115.5637000003</v>
      </c>
      <c r="X251" s="4">
        <v>0</v>
      </c>
      <c r="Y251" s="4">
        <f t="shared" si="63"/>
        <v>2219115.5637000003</v>
      </c>
      <c r="Z251" s="4">
        <v>60675079.664800003</v>
      </c>
      <c r="AA251" s="5">
        <f t="shared" si="52"/>
        <v>134130425.84830001</v>
      </c>
    </row>
    <row r="252" spans="1:27" ht="24.9" customHeight="1" x14ac:dyDescent="0.25">
      <c r="A252" s="151"/>
      <c r="B252" s="146"/>
      <c r="C252" s="1">
        <v>11</v>
      </c>
      <c r="D252" s="4" t="s">
        <v>304</v>
      </c>
      <c r="E252" s="4">
        <v>75845768.350099996</v>
      </c>
      <c r="F252" s="4">
        <v>0</v>
      </c>
      <c r="G252" s="4">
        <v>32550474.337099999</v>
      </c>
      <c r="H252" s="4">
        <v>1508256.1869999999</v>
      </c>
      <c r="I252" s="4">
        <v>3297134.9662000001</v>
      </c>
      <c r="J252" s="4">
        <f t="shared" si="67"/>
        <v>1648567.4831000001</v>
      </c>
      <c r="K252" s="4">
        <f t="shared" si="68"/>
        <v>1648567.4831000001</v>
      </c>
      <c r="L252" s="4">
        <v>94243114.837500006</v>
      </c>
      <c r="M252" s="5">
        <f t="shared" si="51"/>
        <v>205796181.19480002</v>
      </c>
      <c r="N252" s="8"/>
      <c r="O252" s="146"/>
      <c r="P252" s="9">
        <v>29</v>
      </c>
      <c r="Q252" s="113" t="s">
        <v>64</v>
      </c>
      <c r="R252" s="4" t="s">
        <v>664</v>
      </c>
      <c r="S252" s="4">
        <v>44984370.8785</v>
      </c>
      <c r="T252" s="4">
        <f t="shared" si="62"/>
        <v>-2734288.17</v>
      </c>
      <c r="U252" s="4">
        <v>19305791.762699999</v>
      </c>
      <c r="V252" s="4">
        <v>894551.6298</v>
      </c>
      <c r="W252" s="4">
        <v>1955541.4282</v>
      </c>
      <c r="X252" s="4">
        <v>0</v>
      </c>
      <c r="Y252" s="4">
        <f t="shared" si="63"/>
        <v>1955541.4282</v>
      </c>
      <c r="Z252" s="4">
        <v>54592095.8147</v>
      </c>
      <c r="AA252" s="5">
        <f t="shared" si="52"/>
        <v>118998063.3439</v>
      </c>
    </row>
    <row r="253" spans="1:27" ht="24.9" customHeight="1" x14ac:dyDescent="0.25">
      <c r="A253" s="151"/>
      <c r="B253" s="146"/>
      <c r="C253" s="1">
        <v>12</v>
      </c>
      <c r="D253" s="4" t="s">
        <v>305</v>
      </c>
      <c r="E253" s="4">
        <v>78057362.188499987</v>
      </c>
      <c r="F253" s="4">
        <v>0</v>
      </c>
      <c r="G253" s="4">
        <v>33499616.656399999</v>
      </c>
      <c r="H253" s="4">
        <v>1552235.5699</v>
      </c>
      <c r="I253" s="4">
        <v>3393276.4325000001</v>
      </c>
      <c r="J253" s="4">
        <f t="shared" si="67"/>
        <v>1696638.2162500001</v>
      </c>
      <c r="K253" s="4">
        <f t="shared" si="68"/>
        <v>1696638.2162500001</v>
      </c>
      <c r="L253" s="4">
        <v>94719308.017700002</v>
      </c>
      <c r="M253" s="5">
        <f t="shared" si="51"/>
        <v>209525160.64875001</v>
      </c>
      <c r="N253" s="8"/>
      <c r="O253" s="147"/>
      <c r="P253" s="9">
        <v>30</v>
      </c>
      <c r="Q253" s="113" t="s">
        <v>64</v>
      </c>
      <c r="R253" s="4" t="s">
        <v>665</v>
      </c>
      <c r="S253" s="4">
        <v>50048480.6888</v>
      </c>
      <c r="T253" s="4">
        <f t="shared" si="62"/>
        <v>-2734288.17</v>
      </c>
      <c r="U253" s="4">
        <v>21479138.806400001</v>
      </c>
      <c r="V253" s="4">
        <v>995255.66540000006</v>
      </c>
      <c r="W253" s="4">
        <v>2175686.2549000001</v>
      </c>
      <c r="X253" s="4">
        <v>0</v>
      </c>
      <c r="Y253" s="4">
        <f t="shared" si="63"/>
        <v>2175686.2549000001</v>
      </c>
      <c r="Z253" s="4">
        <v>61753961.100000001</v>
      </c>
      <c r="AA253" s="5">
        <f t="shared" si="52"/>
        <v>133718234.34549999</v>
      </c>
    </row>
    <row r="254" spans="1:27" ht="24.9" customHeight="1" x14ac:dyDescent="0.25">
      <c r="A254" s="151"/>
      <c r="B254" s="146"/>
      <c r="C254" s="1">
        <v>13</v>
      </c>
      <c r="D254" s="4" t="s">
        <v>306</v>
      </c>
      <c r="E254" s="4">
        <v>61181927.923599996</v>
      </c>
      <c r="F254" s="4">
        <v>0</v>
      </c>
      <c r="G254" s="4">
        <v>26257243.061700001</v>
      </c>
      <c r="H254" s="4">
        <v>1216653.5237</v>
      </c>
      <c r="I254" s="4">
        <v>2659674.7353000003</v>
      </c>
      <c r="J254" s="4">
        <f t="shared" si="67"/>
        <v>1329837.3676500001</v>
      </c>
      <c r="K254" s="4">
        <f t="shared" si="68"/>
        <v>1329837.3676500001</v>
      </c>
      <c r="L254" s="4">
        <v>69079143.723100007</v>
      </c>
      <c r="M254" s="5">
        <f t="shared" si="51"/>
        <v>159064805.59975001</v>
      </c>
      <c r="N254" s="8"/>
      <c r="O254" s="1"/>
      <c r="P254" s="148"/>
      <c r="Q254" s="149"/>
      <c r="R254" s="11"/>
      <c r="S254" s="11">
        <f>S224+S225+S226+S227+S228+S229+S230+S231+S232+S233+S234+S235+S236+S237+S238+S239+S240+S241+S242+S243+S244+S245+S246+S247+S248+S249+S250+S251+S252+S253</f>
        <v>1426294039.2212999</v>
      </c>
      <c r="T254" s="11">
        <f t="shared" ref="T254:Z254" si="69">T224+T225+T226+T227+T228+T229+T230+T231+T232+T233+T234+T235+T236+T237+T238+T239+T240+T241+T242+T243+T244+T245+T246+T247+T248+T249+T250+T251+T252+T253</f>
        <v>-82028645.100000039</v>
      </c>
      <c r="U254" s="11">
        <f t="shared" si="69"/>
        <v>612117835.05870008</v>
      </c>
      <c r="V254" s="11">
        <f t="shared" si="69"/>
        <v>28363043.264000002</v>
      </c>
      <c r="W254" s="11">
        <f t="shared" si="69"/>
        <v>62003247.526400007</v>
      </c>
      <c r="X254" s="11">
        <f t="shared" si="69"/>
        <v>0</v>
      </c>
      <c r="Y254" s="11">
        <f t="shared" si="69"/>
        <v>62003247.526400007</v>
      </c>
      <c r="Z254" s="11">
        <f t="shared" si="69"/>
        <v>1682006096.3499997</v>
      </c>
      <c r="AA254" s="6">
        <f t="shared" ref="AA254" si="70">S254+T254+U254+V254+Y254+Z254</f>
        <v>3728755616.3203993</v>
      </c>
    </row>
    <row r="255" spans="1:27" ht="24.9" customHeight="1" x14ac:dyDescent="0.25">
      <c r="A255" s="151"/>
      <c r="B255" s="146"/>
      <c r="C255" s="1">
        <v>14</v>
      </c>
      <c r="D255" s="4" t="s">
        <v>307</v>
      </c>
      <c r="E255" s="4">
        <v>58347688.051700003</v>
      </c>
      <c r="F255" s="4">
        <v>0</v>
      </c>
      <c r="G255" s="4">
        <v>25040881.829999998</v>
      </c>
      <c r="H255" s="4">
        <v>1160292.3064999999</v>
      </c>
      <c r="I255" s="4">
        <v>2536465.8657</v>
      </c>
      <c r="J255" s="4">
        <f t="shared" si="67"/>
        <v>1268232.93285</v>
      </c>
      <c r="K255" s="4">
        <f t="shared" si="68"/>
        <v>1268232.93285</v>
      </c>
      <c r="L255" s="4">
        <v>65223114.347099997</v>
      </c>
      <c r="M255" s="5">
        <f t="shared" si="51"/>
        <v>151040209.46815002</v>
      </c>
      <c r="N255" s="8"/>
      <c r="O255" s="145">
        <v>30</v>
      </c>
      <c r="P255" s="9">
        <v>1</v>
      </c>
      <c r="Q255" s="113" t="s">
        <v>65</v>
      </c>
      <c r="R255" s="4" t="s">
        <v>666</v>
      </c>
      <c r="S255" s="4">
        <v>49257219.4212</v>
      </c>
      <c r="T255" s="4">
        <f>-2536017.62</f>
        <v>-2536017.62</v>
      </c>
      <c r="U255" s="4">
        <v>21139555.8587</v>
      </c>
      <c r="V255" s="4">
        <v>979520.777</v>
      </c>
      <c r="W255" s="4">
        <v>2141288.8817000003</v>
      </c>
      <c r="X255" s="4">
        <v>0</v>
      </c>
      <c r="Y255" s="4">
        <f>W255-X255</f>
        <v>2141288.8817000003</v>
      </c>
      <c r="Z255" s="4">
        <v>82457438.7852</v>
      </c>
      <c r="AA255" s="5">
        <f t="shared" si="52"/>
        <v>153439006.1038</v>
      </c>
    </row>
    <row r="256" spans="1:27" ht="24.9" customHeight="1" x14ac:dyDescent="0.25">
      <c r="A256" s="151"/>
      <c r="B256" s="146"/>
      <c r="C256" s="1">
        <v>15</v>
      </c>
      <c r="D256" s="4" t="s">
        <v>308</v>
      </c>
      <c r="E256" s="4">
        <v>63681700.650699995</v>
      </c>
      <c r="F256" s="4">
        <v>0</v>
      </c>
      <c r="G256" s="4">
        <v>27330062.149300002</v>
      </c>
      <c r="H256" s="4">
        <v>1266363.5834999999</v>
      </c>
      <c r="I256" s="4">
        <v>2768343.7915000003</v>
      </c>
      <c r="J256" s="4">
        <f t="shared" si="67"/>
        <v>1384171.8957500001</v>
      </c>
      <c r="K256" s="4">
        <f t="shared" si="68"/>
        <v>1384171.8957500001</v>
      </c>
      <c r="L256" s="4">
        <v>62752920.663699999</v>
      </c>
      <c r="M256" s="5">
        <f t="shared" si="51"/>
        <v>156415218.94295001</v>
      </c>
      <c r="N256" s="8"/>
      <c r="O256" s="146"/>
      <c r="P256" s="9">
        <v>2</v>
      </c>
      <c r="Q256" s="113" t="s">
        <v>65</v>
      </c>
      <c r="R256" s="4" t="s">
        <v>667</v>
      </c>
      <c r="S256" s="4">
        <v>57202326.139700003</v>
      </c>
      <c r="T256" s="4">
        <f t="shared" ref="T256:T287" si="71">-2536017.62</f>
        <v>-2536017.62</v>
      </c>
      <c r="U256" s="4">
        <v>24549330.694899999</v>
      </c>
      <c r="V256" s="4">
        <v>1137515.8322000001</v>
      </c>
      <c r="W256" s="4">
        <v>2486675.1800000002</v>
      </c>
      <c r="X256" s="4">
        <v>0</v>
      </c>
      <c r="Y256" s="4">
        <f t="shared" ref="Y256:Y287" si="72">W256-X256</f>
        <v>2486675.1800000002</v>
      </c>
      <c r="Z256" s="4">
        <v>92767522.040800005</v>
      </c>
      <c r="AA256" s="5">
        <f t="shared" si="52"/>
        <v>175607352.2676</v>
      </c>
    </row>
    <row r="257" spans="1:27" ht="24.9" customHeight="1" x14ac:dyDescent="0.25">
      <c r="A257" s="151"/>
      <c r="B257" s="146"/>
      <c r="C257" s="1">
        <v>16</v>
      </c>
      <c r="D257" s="4" t="s">
        <v>309</v>
      </c>
      <c r="E257" s="4">
        <v>55862080.309799999</v>
      </c>
      <c r="F257" s="4">
        <v>0</v>
      </c>
      <c r="G257" s="4">
        <v>23974141.8816</v>
      </c>
      <c r="H257" s="4">
        <v>1110863.9291999999</v>
      </c>
      <c r="I257" s="4">
        <v>2428412.5835999995</v>
      </c>
      <c r="J257" s="4">
        <f t="shared" si="67"/>
        <v>1214206.2917999998</v>
      </c>
      <c r="K257" s="4">
        <f t="shared" si="68"/>
        <v>1214206.2917999998</v>
      </c>
      <c r="L257" s="4">
        <v>65294710.292199999</v>
      </c>
      <c r="M257" s="5">
        <f t="shared" si="51"/>
        <v>147456002.70459998</v>
      </c>
      <c r="N257" s="8"/>
      <c r="O257" s="146"/>
      <c r="P257" s="9">
        <v>3</v>
      </c>
      <c r="Q257" s="113" t="s">
        <v>65</v>
      </c>
      <c r="R257" s="4" t="s">
        <v>668</v>
      </c>
      <c r="S257" s="4">
        <v>56979767.293000005</v>
      </c>
      <c r="T257" s="4">
        <f t="shared" si="71"/>
        <v>-2536017.62</v>
      </c>
      <c r="U257" s="4">
        <v>24453815.860199999</v>
      </c>
      <c r="V257" s="4">
        <v>1133090.0645000001</v>
      </c>
      <c r="W257" s="4">
        <v>2477000.1965000001</v>
      </c>
      <c r="X257" s="4">
        <v>0</v>
      </c>
      <c r="Y257" s="4">
        <f t="shared" si="72"/>
        <v>2477000.1965000001</v>
      </c>
      <c r="Z257" s="4">
        <v>87203208.069600001</v>
      </c>
      <c r="AA257" s="5">
        <f t="shared" si="52"/>
        <v>169710863.86380002</v>
      </c>
    </row>
    <row r="258" spans="1:27" ht="24.9" customHeight="1" x14ac:dyDescent="0.25">
      <c r="A258" s="151"/>
      <c r="B258" s="146"/>
      <c r="C258" s="1">
        <v>17</v>
      </c>
      <c r="D258" s="4" t="s">
        <v>310</v>
      </c>
      <c r="E258" s="4">
        <v>45814491.205900006</v>
      </c>
      <c r="F258" s="4">
        <v>0</v>
      </c>
      <c r="G258" s="4">
        <v>19662051.722899999</v>
      </c>
      <c r="H258" s="4">
        <v>911059.26300000004</v>
      </c>
      <c r="I258" s="4">
        <v>1991628.0658</v>
      </c>
      <c r="J258" s="4">
        <f t="shared" si="67"/>
        <v>995814.03289999999</v>
      </c>
      <c r="K258" s="4">
        <f t="shared" si="68"/>
        <v>995814.03289999999</v>
      </c>
      <c r="L258" s="4">
        <v>57681363.113799997</v>
      </c>
      <c r="M258" s="5">
        <f t="shared" si="51"/>
        <v>125064779.33849999</v>
      </c>
      <c r="N258" s="8"/>
      <c r="O258" s="146"/>
      <c r="P258" s="9">
        <v>4</v>
      </c>
      <c r="Q258" s="113" t="s">
        <v>65</v>
      </c>
      <c r="R258" s="4" t="s">
        <v>865</v>
      </c>
      <c r="S258" s="4">
        <v>61047116.672899999</v>
      </c>
      <c r="T258" s="4">
        <f t="shared" si="71"/>
        <v>-2536017.62</v>
      </c>
      <c r="U258" s="4">
        <v>26199386.568799999</v>
      </c>
      <c r="V258" s="4">
        <v>1213972.6899000001</v>
      </c>
      <c r="W258" s="4">
        <v>2653814.2779999999</v>
      </c>
      <c r="X258" s="4">
        <v>0</v>
      </c>
      <c r="Y258" s="4">
        <f t="shared" si="72"/>
        <v>2653814.2779999999</v>
      </c>
      <c r="Z258" s="4">
        <v>79334332.825599998</v>
      </c>
      <c r="AA258" s="5">
        <f t="shared" si="52"/>
        <v>167912605.4152</v>
      </c>
    </row>
    <row r="259" spans="1:27" ht="24.9" customHeight="1" x14ac:dyDescent="0.25">
      <c r="A259" s="151"/>
      <c r="B259" s="147"/>
      <c r="C259" s="1">
        <v>18</v>
      </c>
      <c r="D259" s="4" t="s">
        <v>311</v>
      </c>
      <c r="E259" s="4">
        <v>57011512.2557</v>
      </c>
      <c r="F259" s="4">
        <v>0</v>
      </c>
      <c r="G259" s="4">
        <v>24467439.739399999</v>
      </c>
      <c r="H259" s="4">
        <v>1133721.3395</v>
      </c>
      <c r="I259" s="4">
        <v>2478380.2001</v>
      </c>
      <c r="J259" s="4">
        <f t="shared" si="67"/>
        <v>1239190.10005</v>
      </c>
      <c r="K259" s="4">
        <f t="shared" si="68"/>
        <v>1239190.10005</v>
      </c>
      <c r="L259" s="4">
        <v>60810346.352499999</v>
      </c>
      <c r="M259" s="5">
        <f t="shared" si="51"/>
        <v>144662209.78715</v>
      </c>
      <c r="N259" s="8"/>
      <c r="O259" s="146"/>
      <c r="P259" s="9">
        <v>5</v>
      </c>
      <c r="Q259" s="113" t="s">
        <v>65</v>
      </c>
      <c r="R259" s="4" t="s">
        <v>669</v>
      </c>
      <c r="S259" s="4">
        <v>61938423.841600001</v>
      </c>
      <c r="T259" s="4">
        <f t="shared" si="71"/>
        <v>-2536017.62</v>
      </c>
      <c r="U259" s="4">
        <v>26581905.8807</v>
      </c>
      <c r="V259" s="4">
        <v>1231697.0743</v>
      </c>
      <c r="W259" s="4">
        <v>2692560.8037999999</v>
      </c>
      <c r="X259" s="4">
        <v>0</v>
      </c>
      <c r="Y259" s="4">
        <f t="shared" si="72"/>
        <v>2692560.8037999999</v>
      </c>
      <c r="Z259" s="4">
        <v>102146323.71080001</v>
      </c>
      <c r="AA259" s="5">
        <f t="shared" si="52"/>
        <v>192054893.69120002</v>
      </c>
    </row>
    <row r="260" spans="1:27" ht="24.9" customHeight="1" x14ac:dyDescent="0.25">
      <c r="A260" s="1"/>
      <c r="B260" s="150" t="s">
        <v>833</v>
      </c>
      <c r="C260" s="148"/>
      <c r="D260" s="11"/>
      <c r="E260" s="11">
        <f>SUM(E242:E259)</f>
        <v>1039792452.3040998</v>
      </c>
      <c r="F260" s="11">
        <f t="shared" ref="F260:L260" si="73">SUM(F242:F259)</f>
        <v>0</v>
      </c>
      <c r="G260" s="11">
        <f t="shared" si="73"/>
        <v>446244243.69209993</v>
      </c>
      <c r="H260" s="11">
        <f t="shared" si="73"/>
        <v>20677137.742400002</v>
      </c>
      <c r="I260" s="11">
        <f t="shared" si="73"/>
        <v>45201415.012200005</v>
      </c>
      <c r="J260" s="11">
        <f t="shared" si="73"/>
        <v>22600707.506100003</v>
      </c>
      <c r="K260" s="11">
        <f t="shared" si="73"/>
        <v>22600707.506100003</v>
      </c>
      <c r="L260" s="11">
        <f t="shared" si="73"/>
        <v>1233997698.5175998</v>
      </c>
      <c r="M260" s="6">
        <f t="shared" si="51"/>
        <v>2763312239.7622995</v>
      </c>
      <c r="N260" s="8"/>
      <c r="O260" s="146"/>
      <c r="P260" s="9">
        <v>6</v>
      </c>
      <c r="Q260" s="113" t="s">
        <v>65</v>
      </c>
      <c r="R260" s="4" t="s">
        <v>670</v>
      </c>
      <c r="S260" s="4">
        <v>63660092.053999998</v>
      </c>
      <c r="T260" s="4">
        <f t="shared" si="71"/>
        <v>-2536017.62</v>
      </c>
      <c r="U260" s="4">
        <v>27320788.460299999</v>
      </c>
      <c r="V260" s="4">
        <v>1265933.8785999999</v>
      </c>
      <c r="W260" s="4">
        <v>2767404.4318000004</v>
      </c>
      <c r="X260" s="4">
        <v>0</v>
      </c>
      <c r="Y260" s="4">
        <f t="shared" si="72"/>
        <v>2767404.4318000004</v>
      </c>
      <c r="Z260" s="4">
        <v>105515340.37019999</v>
      </c>
      <c r="AA260" s="5">
        <f t="shared" si="52"/>
        <v>197993541.57489997</v>
      </c>
    </row>
    <row r="261" spans="1:27" ht="24.9" customHeight="1" x14ac:dyDescent="0.25">
      <c r="A261" s="151">
        <v>13</v>
      </c>
      <c r="B261" s="145" t="s">
        <v>930</v>
      </c>
      <c r="C261" s="1">
        <v>1</v>
      </c>
      <c r="D261" s="4" t="s">
        <v>312</v>
      </c>
      <c r="E261" s="4">
        <v>66989740.000699997</v>
      </c>
      <c r="F261" s="4">
        <v>0</v>
      </c>
      <c r="G261" s="4">
        <v>28749762.316</v>
      </c>
      <c r="H261" s="4">
        <v>1332146.6973999999</v>
      </c>
      <c r="I261" s="4">
        <v>2912149.4704</v>
      </c>
      <c r="J261" s="4">
        <v>0</v>
      </c>
      <c r="K261" s="4">
        <f t="shared" si="68"/>
        <v>2912149.4704</v>
      </c>
      <c r="L261" s="4">
        <v>84843613.463100001</v>
      </c>
      <c r="M261" s="5">
        <f t="shared" si="51"/>
        <v>184827411.94760001</v>
      </c>
      <c r="N261" s="8"/>
      <c r="O261" s="146"/>
      <c r="P261" s="9">
        <v>7</v>
      </c>
      <c r="Q261" s="113" t="s">
        <v>65</v>
      </c>
      <c r="R261" s="4" t="s">
        <v>671</v>
      </c>
      <c r="S261" s="4">
        <v>69016473.953899994</v>
      </c>
      <c r="T261" s="4">
        <f t="shared" si="71"/>
        <v>-2536017.62</v>
      </c>
      <c r="U261" s="4">
        <v>29619568.937600002</v>
      </c>
      <c r="V261" s="4">
        <v>1372449.9878</v>
      </c>
      <c r="W261" s="4">
        <v>3000254.7863000003</v>
      </c>
      <c r="X261" s="4">
        <v>0</v>
      </c>
      <c r="Y261" s="4">
        <f t="shared" si="72"/>
        <v>3000254.7863000003</v>
      </c>
      <c r="Z261" s="4">
        <v>108668233.4488</v>
      </c>
      <c r="AA261" s="5">
        <f t="shared" si="52"/>
        <v>209140963.49439999</v>
      </c>
    </row>
    <row r="262" spans="1:27" ht="24.9" customHeight="1" x14ac:dyDescent="0.25">
      <c r="A262" s="151"/>
      <c r="B262" s="146"/>
      <c r="C262" s="1">
        <v>2</v>
      </c>
      <c r="D262" s="4" t="s">
        <v>313</v>
      </c>
      <c r="E262" s="4">
        <v>50974665.408100002</v>
      </c>
      <c r="F262" s="4">
        <v>0</v>
      </c>
      <c r="G262" s="4">
        <v>21876626.399900001</v>
      </c>
      <c r="H262" s="4">
        <v>1013673.6189</v>
      </c>
      <c r="I262" s="4">
        <v>2215948.9627999999</v>
      </c>
      <c r="J262" s="4">
        <v>0</v>
      </c>
      <c r="K262" s="4">
        <f t="shared" si="68"/>
        <v>2215948.9627999999</v>
      </c>
      <c r="L262" s="4">
        <v>63414519.630900003</v>
      </c>
      <c r="M262" s="5">
        <f t="shared" si="51"/>
        <v>139495434.02059999</v>
      </c>
      <c r="N262" s="8"/>
      <c r="O262" s="146"/>
      <c r="P262" s="9">
        <v>8</v>
      </c>
      <c r="Q262" s="113" t="s">
        <v>65</v>
      </c>
      <c r="R262" s="4" t="s">
        <v>672</v>
      </c>
      <c r="S262" s="4">
        <v>50793592.013400003</v>
      </c>
      <c r="T262" s="4">
        <f t="shared" si="71"/>
        <v>-2536017.62</v>
      </c>
      <c r="U262" s="4">
        <v>21798915.7377</v>
      </c>
      <c r="V262" s="4">
        <v>1010072.8238</v>
      </c>
      <c r="W262" s="4">
        <v>2208077.4172</v>
      </c>
      <c r="X262" s="4">
        <v>0</v>
      </c>
      <c r="Y262" s="4">
        <f t="shared" si="72"/>
        <v>2208077.4172</v>
      </c>
      <c r="Z262" s="4">
        <v>84950072.988700002</v>
      </c>
      <c r="AA262" s="5">
        <f t="shared" si="52"/>
        <v>158224713.3608</v>
      </c>
    </row>
    <row r="263" spans="1:27" ht="24.9" customHeight="1" x14ac:dyDescent="0.25">
      <c r="A263" s="151"/>
      <c r="B263" s="146"/>
      <c r="C263" s="1">
        <v>3</v>
      </c>
      <c r="D263" s="4" t="s">
        <v>314</v>
      </c>
      <c r="E263" s="4">
        <v>48603626.733199999</v>
      </c>
      <c r="F263" s="4">
        <v>0</v>
      </c>
      <c r="G263" s="4">
        <v>20859055.6743</v>
      </c>
      <c r="H263" s="4">
        <v>966523.54280000005</v>
      </c>
      <c r="I263" s="4">
        <v>2112876.1784999999</v>
      </c>
      <c r="J263" s="4">
        <v>0</v>
      </c>
      <c r="K263" s="4">
        <f t="shared" si="68"/>
        <v>2112876.1784999999</v>
      </c>
      <c r="L263" s="4">
        <v>55232812.850299999</v>
      </c>
      <c r="M263" s="5">
        <f t="shared" si="51"/>
        <v>127774894.97909999</v>
      </c>
      <c r="N263" s="8"/>
      <c r="O263" s="146"/>
      <c r="P263" s="9">
        <v>9</v>
      </c>
      <c r="Q263" s="113" t="s">
        <v>65</v>
      </c>
      <c r="R263" s="4" t="s">
        <v>673</v>
      </c>
      <c r="S263" s="4">
        <v>60281274.216200002</v>
      </c>
      <c r="T263" s="4">
        <f t="shared" si="71"/>
        <v>-2536017.62</v>
      </c>
      <c r="U263" s="4">
        <v>25870712.527100001</v>
      </c>
      <c r="V263" s="4">
        <v>1198743.2756000001</v>
      </c>
      <c r="W263" s="4">
        <v>2620521.9006000003</v>
      </c>
      <c r="X263" s="4">
        <v>0</v>
      </c>
      <c r="Y263" s="4">
        <f t="shared" si="72"/>
        <v>2620521.9006000003</v>
      </c>
      <c r="Z263" s="4">
        <v>100072312.06739999</v>
      </c>
      <c r="AA263" s="5">
        <f t="shared" si="52"/>
        <v>187507546.3669</v>
      </c>
    </row>
    <row r="264" spans="1:27" ht="24.9" customHeight="1" x14ac:dyDescent="0.25">
      <c r="A264" s="151"/>
      <c r="B264" s="146"/>
      <c r="C264" s="1">
        <v>4</v>
      </c>
      <c r="D264" s="4" t="s">
        <v>315</v>
      </c>
      <c r="E264" s="4">
        <v>50185883.228500001</v>
      </c>
      <c r="F264" s="4">
        <v>0</v>
      </c>
      <c r="G264" s="4">
        <v>21538107.394200001</v>
      </c>
      <c r="H264" s="4">
        <v>997988.02919999999</v>
      </c>
      <c r="I264" s="4">
        <v>2181659.3596000001</v>
      </c>
      <c r="J264" s="4">
        <v>0</v>
      </c>
      <c r="K264" s="4">
        <f t="shared" si="68"/>
        <v>2181659.3596000001</v>
      </c>
      <c r="L264" s="4">
        <v>62046983.648100004</v>
      </c>
      <c r="M264" s="5">
        <f t="shared" ref="M264:M277" si="74">E264+F264+G264+H264+K264+L264</f>
        <v>136950621.65960002</v>
      </c>
      <c r="N264" s="8"/>
      <c r="O264" s="146"/>
      <c r="P264" s="9">
        <v>10</v>
      </c>
      <c r="Q264" s="113" t="s">
        <v>65</v>
      </c>
      <c r="R264" s="4" t="s">
        <v>674</v>
      </c>
      <c r="S264" s="4">
        <v>63111724.051100001</v>
      </c>
      <c r="T264" s="4">
        <f t="shared" si="71"/>
        <v>-2536017.62</v>
      </c>
      <c r="U264" s="4">
        <v>27085447.201400001</v>
      </c>
      <c r="V264" s="4">
        <v>1255029.1248000001</v>
      </c>
      <c r="W264" s="4">
        <v>2743566.0112000001</v>
      </c>
      <c r="X264" s="4">
        <v>0</v>
      </c>
      <c r="Y264" s="4">
        <f t="shared" si="72"/>
        <v>2743566.0112000001</v>
      </c>
      <c r="Z264" s="4">
        <v>102281501.12970001</v>
      </c>
      <c r="AA264" s="5">
        <f t="shared" ref="AA264:AA327" si="75">S264+T264+U264+V264+Y264+Z264</f>
        <v>193941249.89820001</v>
      </c>
    </row>
    <row r="265" spans="1:27" ht="24.9" customHeight="1" x14ac:dyDescent="0.25">
      <c r="A265" s="151"/>
      <c r="B265" s="146"/>
      <c r="C265" s="1">
        <v>5</v>
      </c>
      <c r="D265" s="4" t="s">
        <v>316</v>
      </c>
      <c r="E265" s="4">
        <v>53156630.108199999</v>
      </c>
      <c r="F265" s="4">
        <v>0</v>
      </c>
      <c r="G265" s="4">
        <v>22813052.881200001</v>
      </c>
      <c r="H265" s="4">
        <v>1057063.8017</v>
      </c>
      <c r="I265" s="4">
        <v>2310802.4037000001</v>
      </c>
      <c r="J265" s="4">
        <v>0</v>
      </c>
      <c r="K265" s="4">
        <f t="shared" si="68"/>
        <v>2310802.4037000001</v>
      </c>
      <c r="L265" s="4">
        <v>65696506.809199996</v>
      </c>
      <c r="M265" s="5">
        <f t="shared" si="74"/>
        <v>145034056.00399998</v>
      </c>
      <c r="N265" s="8"/>
      <c r="O265" s="146"/>
      <c r="P265" s="9">
        <v>11</v>
      </c>
      <c r="Q265" s="113" t="s">
        <v>65</v>
      </c>
      <c r="R265" s="4" t="s">
        <v>841</v>
      </c>
      <c r="S265" s="4">
        <v>45644657.4758</v>
      </c>
      <c r="T265" s="4">
        <f t="shared" si="71"/>
        <v>-2536017.62</v>
      </c>
      <c r="U265" s="4">
        <v>19589164.749899998</v>
      </c>
      <c r="V265" s="4">
        <v>907681.97809999995</v>
      </c>
      <c r="W265" s="4">
        <v>1984245.1260999998</v>
      </c>
      <c r="X265" s="4">
        <v>0</v>
      </c>
      <c r="Y265" s="4">
        <f t="shared" si="72"/>
        <v>1984245.1260999998</v>
      </c>
      <c r="Z265" s="4">
        <v>78290715.064899996</v>
      </c>
      <c r="AA265" s="5">
        <f t="shared" si="75"/>
        <v>143880446.7748</v>
      </c>
    </row>
    <row r="266" spans="1:27" ht="24.9" customHeight="1" x14ac:dyDescent="0.25">
      <c r="A266" s="151"/>
      <c r="B266" s="146"/>
      <c r="C266" s="1">
        <v>6</v>
      </c>
      <c r="D266" s="4" t="s">
        <v>317</v>
      </c>
      <c r="E266" s="4">
        <v>54188308.045299999</v>
      </c>
      <c r="F266" s="4">
        <v>0</v>
      </c>
      <c r="G266" s="4">
        <v>23255814.645500001</v>
      </c>
      <c r="H266" s="4">
        <v>1077579.5756000001</v>
      </c>
      <c r="I266" s="4">
        <v>2355651.0681000003</v>
      </c>
      <c r="J266" s="4">
        <v>0</v>
      </c>
      <c r="K266" s="4">
        <f t="shared" si="68"/>
        <v>2355651.0681000003</v>
      </c>
      <c r="L266" s="4">
        <v>67648698.486200005</v>
      </c>
      <c r="M266" s="5">
        <f t="shared" si="74"/>
        <v>148526051.82069999</v>
      </c>
      <c r="N266" s="8"/>
      <c r="O266" s="146"/>
      <c r="P266" s="9">
        <v>12</v>
      </c>
      <c r="Q266" s="113" t="s">
        <v>65</v>
      </c>
      <c r="R266" s="4" t="s">
        <v>675</v>
      </c>
      <c r="S266" s="4">
        <v>47601918.363700002</v>
      </c>
      <c r="T266" s="4">
        <f t="shared" si="71"/>
        <v>-2536017.62</v>
      </c>
      <c r="U266" s="4">
        <v>20429155.848700002</v>
      </c>
      <c r="V266" s="4">
        <v>946603.73869999999</v>
      </c>
      <c r="W266" s="4">
        <v>2069330.3386000001</v>
      </c>
      <c r="X266" s="4">
        <v>0</v>
      </c>
      <c r="Y266" s="4">
        <f t="shared" si="72"/>
        <v>2069330.3386000001</v>
      </c>
      <c r="Z266" s="4">
        <v>78038659.937000006</v>
      </c>
      <c r="AA266" s="5">
        <f t="shared" si="75"/>
        <v>146549650.6067</v>
      </c>
    </row>
    <row r="267" spans="1:27" ht="24.9" customHeight="1" x14ac:dyDescent="0.25">
      <c r="A267" s="151"/>
      <c r="B267" s="146"/>
      <c r="C267" s="1">
        <v>7</v>
      </c>
      <c r="D267" s="4" t="s">
        <v>318</v>
      </c>
      <c r="E267" s="4">
        <v>44651502.314000003</v>
      </c>
      <c r="F267" s="4">
        <v>0</v>
      </c>
      <c r="G267" s="4">
        <v>19162935.675900001</v>
      </c>
      <c r="H267" s="4">
        <v>887932.26159999997</v>
      </c>
      <c r="I267" s="4">
        <v>1941071.1074999999</v>
      </c>
      <c r="J267" s="4">
        <v>0</v>
      </c>
      <c r="K267" s="4">
        <f t="shared" si="68"/>
        <v>1941071.1074999999</v>
      </c>
      <c r="L267" s="4">
        <v>56160220.774599999</v>
      </c>
      <c r="M267" s="5">
        <f t="shared" si="74"/>
        <v>122803662.13360001</v>
      </c>
      <c r="N267" s="8"/>
      <c r="O267" s="146"/>
      <c r="P267" s="9">
        <v>13</v>
      </c>
      <c r="Q267" s="113" t="s">
        <v>65</v>
      </c>
      <c r="R267" s="4" t="s">
        <v>866</v>
      </c>
      <c r="S267" s="4">
        <v>46664312.130199999</v>
      </c>
      <c r="T267" s="4">
        <f t="shared" si="71"/>
        <v>-2536017.62</v>
      </c>
      <c r="U267" s="4">
        <v>20026766.522300001</v>
      </c>
      <c r="V267" s="4">
        <v>927958.65890000004</v>
      </c>
      <c r="W267" s="4">
        <v>2028571.1194000002</v>
      </c>
      <c r="X267" s="4">
        <v>0</v>
      </c>
      <c r="Y267" s="4">
        <f t="shared" si="72"/>
        <v>2028571.1194000002</v>
      </c>
      <c r="Z267" s="4">
        <v>78328383.080799997</v>
      </c>
      <c r="AA267" s="5">
        <f t="shared" si="75"/>
        <v>145439973.89160001</v>
      </c>
    </row>
    <row r="268" spans="1:27" ht="24.9" customHeight="1" x14ac:dyDescent="0.25">
      <c r="A268" s="151"/>
      <c r="B268" s="146"/>
      <c r="C268" s="1">
        <v>8</v>
      </c>
      <c r="D268" s="4" t="s">
        <v>319</v>
      </c>
      <c r="E268" s="4">
        <v>55007078.899500005</v>
      </c>
      <c r="F268" s="4">
        <v>0</v>
      </c>
      <c r="G268" s="4">
        <v>23607203.790399998</v>
      </c>
      <c r="H268" s="4">
        <v>1093861.5149999999</v>
      </c>
      <c r="I268" s="4">
        <v>2391244.3262</v>
      </c>
      <c r="J268" s="4">
        <v>0</v>
      </c>
      <c r="K268" s="4">
        <f t="shared" si="68"/>
        <v>2391244.3262</v>
      </c>
      <c r="L268" s="4">
        <v>64873287.0141</v>
      </c>
      <c r="M268" s="5">
        <f t="shared" si="74"/>
        <v>146972675.54519999</v>
      </c>
      <c r="N268" s="8"/>
      <c r="O268" s="146"/>
      <c r="P268" s="9">
        <v>14</v>
      </c>
      <c r="Q268" s="113" t="s">
        <v>65</v>
      </c>
      <c r="R268" s="4" t="s">
        <v>676</v>
      </c>
      <c r="S268" s="4">
        <v>69308821.031100005</v>
      </c>
      <c r="T268" s="4">
        <f t="shared" si="71"/>
        <v>-2536017.62</v>
      </c>
      <c r="U268" s="4">
        <v>29745034.5535</v>
      </c>
      <c r="V268" s="4">
        <v>1378263.5525</v>
      </c>
      <c r="W268" s="4">
        <v>3012963.5740999999</v>
      </c>
      <c r="X268" s="4">
        <v>0</v>
      </c>
      <c r="Y268" s="4">
        <f t="shared" si="72"/>
        <v>3012963.5740999999</v>
      </c>
      <c r="Z268" s="4">
        <v>101669329.0835</v>
      </c>
      <c r="AA268" s="5">
        <f t="shared" si="75"/>
        <v>202578394.17470002</v>
      </c>
    </row>
    <row r="269" spans="1:27" ht="24.9" customHeight="1" x14ac:dyDescent="0.25">
      <c r="A269" s="151"/>
      <c r="B269" s="146"/>
      <c r="C269" s="1">
        <v>9</v>
      </c>
      <c r="D269" s="4" t="s">
        <v>320</v>
      </c>
      <c r="E269" s="4">
        <v>58855388.000199996</v>
      </c>
      <c r="F269" s="4">
        <v>0</v>
      </c>
      <c r="G269" s="4">
        <v>25258769.7161</v>
      </c>
      <c r="H269" s="4">
        <v>1170388.3422000001</v>
      </c>
      <c r="I269" s="4">
        <v>2558536.3817999996</v>
      </c>
      <c r="J269" s="4">
        <v>0</v>
      </c>
      <c r="K269" s="4">
        <f t="shared" si="68"/>
        <v>2558536.3817999996</v>
      </c>
      <c r="L269" s="4">
        <v>73193777.725799993</v>
      </c>
      <c r="M269" s="5">
        <f t="shared" si="74"/>
        <v>161036860.16609997</v>
      </c>
      <c r="N269" s="8"/>
      <c r="O269" s="146"/>
      <c r="P269" s="9">
        <v>15</v>
      </c>
      <c r="Q269" s="113" t="s">
        <v>65</v>
      </c>
      <c r="R269" s="4" t="s">
        <v>867</v>
      </c>
      <c r="S269" s="4">
        <v>47262140.918499999</v>
      </c>
      <c r="T269" s="4">
        <f t="shared" si="71"/>
        <v>-2536017.62</v>
      </c>
      <c r="U269" s="4">
        <v>20283334.700800002</v>
      </c>
      <c r="V269" s="4">
        <v>939846.98160000006</v>
      </c>
      <c r="W269" s="4">
        <v>2054559.6780000001</v>
      </c>
      <c r="X269" s="4">
        <v>0</v>
      </c>
      <c r="Y269" s="4">
        <f t="shared" si="72"/>
        <v>2054559.6780000001</v>
      </c>
      <c r="Z269" s="4">
        <v>80327325.841399997</v>
      </c>
      <c r="AA269" s="5">
        <f t="shared" si="75"/>
        <v>148331190.50029999</v>
      </c>
    </row>
    <row r="270" spans="1:27" ht="24.9" customHeight="1" x14ac:dyDescent="0.25">
      <c r="A270" s="151"/>
      <c r="B270" s="146"/>
      <c r="C270" s="1">
        <v>10</v>
      </c>
      <c r="D270" s="4" t="s">
        <v>321</v>
      </c>
      <c r="E270" s="4">
        <v>51393678.454700001</v>
      </c>
      <c r="F270" s="4">
        <v>0</v>
      </c>
      <c r="G270" s="4">
        <v>22056452.8255</v>
      </c>
      <c r="H270" s="4">
        <v>1022006.0418</v>
      </c>
      <c r="I270" s="4">
        <v>2234164.1196999997</v>
      </c>
      <c r="J270" s="4">
        <v>0</v>
      </c>
      <c r="K270" s="4">
        <f t="shared" si="68"/>
        <v>2234164.1196999997</v>
      </c>
      <c r="L270" s="4">
        <v>63302584.179300003</v>
      </c>
      <c r="M270" s="5">
        <f t="shared" si="74"/>
        <v>140008885.62100002</v>
      </c>
      <c r="N270" s="8"/>
      <c r="O270" s="146"/>
      <c r="P270" s="9">
        <v>16</v>
      </c>
      <c r="Q270" s="113" t="s">
        <v>65</v>
      </c>
      <c r="R270" s="4" t="s">
        <v>677</v>
      </c>
      <c r="S270" s="4">
        <v>49594908.420699999</v>
      </c>
      <c r="T270" s="4">
        <f t="shared" si="71"/>
        <v>-2536017.62</v>
      </c>
      <c r="U270" s="4">
        <v>21284480.715399999</v>
      </c>
      <c r="V270" s="4">
        <v>986236.00360000005</v>
      </c>
      <c r="W270" s="4">
        <v>2155968.7541999999</v>
      </c>
      <c r="X270" s="4">
        <v>0</v>
      </c>
      <c r="Y270" s="4">
        <f t="shared" si="72"/>
        <v>2155968.7541999999</v>
      </c>
      <c r="Z270" s="4">
        <v>80905302.809400007</v>
      </c>
      <c r="AA270" s="5">
        <f t="shared" si="75"/>
        <v>152390879.08329999</v>
      </c>
    </row>
    <row r="271" spans="1:27" ht="24.9" customHeight="1" x14ac:dyDescent="0.25">
      <c r="A271" s="151"/>
      <c r="B271" s="146"/>
      <c r="C271" s="1">
        <v>11</v>
      </c>
      <c r="D271" s="4" t="s">
        <v>322</v>
      </c>
      <c r="E271" s="4">
        <v>55076800.3706</v>
      </c>
      <c r="F271" s="4">
        <v>0</v>
      </c>
      <c r="G271" s="4">
        <v>23637125.920600001</v>
      </c>
      <c r="H271" s="4">
        <v>1095247.9845</v>
      </c>
      <c r="I271" s="4">
        <v>2394275.2281999998</v>
      </c>
      <c r="J271" s="4">
        <v>0</v>
      </c>
      <c r="K271" s="4">
        <f t="shared" si="68"/>
        <v>2394275.2281999998</v>
      </c>
      <c r="L271" s="4">
        <v>66118468.7324</v>
      </c>
      <c r="M271" s="5">
        <f t="shared" si="74"/>
        <v>148321918.23629999</v>
      </c>
      <c r="N271" s="8"/>
      <c r="O271" s="146"/>
      <c r="P271" s="9">
        <v>17</v>
      </c>
      <c r="Q271" s="113" t="s">
        <v>65</v>
      </c>
      <c r="R271" s="4" t="s">
        <v>678</v>
      </c>
      <c r="S271" s="4">
        <v>64796584.326300003</v>
      </c>
      <c r="T271" s="4">
        <f t="shared" si="71"/>
        <v>-2536017.62</v>
      </c>
      <c r="U271" s="4">
        <v>27808533.0418</v>
      </c>
      <c r="V271" s="4">
        <v>1288533.9727</v>
      </c>
      <c r="W271" s="4">
        <v>2816809.5403</v>
      </c>
      <c r="X271" s="4">
        <v>0</v>
      </c>
      <c r="Y271" s="4">
        <f t="shared" si="72"/>
        <v>2816809.5403</v>
      </c>
      <c r="Z271" s="4">
        <v>98854112.403099999</v>
      </c>
      <c r="AA271" s="5">
        <f t="shared" si="75"/>
        <v>193028555.66420001</v>
      </c>
    </row>
    <row r="272" spans="1:27" ht="24.9" customHeight="1" x14ac:dyDescent="0.25">
      <c r="A272" s="151"/>
      <c r="B272" s="146"/>
      <c r="C272" s="1">
        <v>12</v>
      </c>
      <c r="D272" s="4" t="s">
        <v>323</v>
      </c>
      <c r="E272" s="4">
        <v>38650711.218200006</v>
      </c>
      <c r="F272" s="4">
        <v>0</v>
      </c>
      <c r="G272" s="4">
        <v>16587596.262599999</v>
      </c>
      <c r="H272" s="4">
        <v>768601.53960000002</v>
      </c>
      <c r="I272" s="4">
        <v>1680207.2705999999</v>
      </c>
      <c r="J272" s="4">
        <v>0</v>
      </c>
      <c r="K272" s="4">
        <f t="shared" si="68"/>
        <v>1680207.2705999999</v>
      </c>
      <c r="L272" s="4">
        <v>49434209.163000003</v>
      </c>
      <c r="M272" s="5">
        <f t="shared" si="74"/>
        <v>107121325.454</v>
      </c>
      <c r="N272" s="8"/>
      <c r="O272" s="146"/>
      <c r="P272" s="9">
        <v>18</v>
      </c>
      <c r="Q272" s="113" t="s">
        <v>65</v>
      </c>
      <c r="R272" s="4" t="s">
        <v>679</v>
      </c>
      <c r="S272" s="4">
        <v>56027998.5836</v>
      </c>
      <c r="T272" s="4">
        <f t="shared" si="71"/>
        <v>-2536017.62</v>
      </c>
      <c r="U272" s="4">
        <v>24045348.4714</v>
      </c>
      <c r="V272" s="4">
        <v>1114163.3521</v>
      </c>
      <c r="W272" s="4">
        <v>2435625.3122</v>
      </c>
      <c r="X272" s="4">
        <v>0</v>
      </c>
      <c r="Y272" s="4">
        <f t="shared" si="72"/>
        <v>2435625.3122</v>
      </c>
      <c r="Z272" s="4">
        <v>81719973.834900007</v>
      </c>
      <c r="AA272" s="5">
        <f t="shared" si="75"/>
        <v>162807091.93419999</v>
      </c>
    </row>
    <row r="273" spans="1:27" ht="24.9" customHeight="1" x14ac:dyDescent="0.25">
      <c r="A273" s="151"/>
      <c r="B273" s="146"/>
      <c r="C273" s="1">
        <v>13</v>
      </c>
      <c r="D273" s="4" t="s">
        <v>324</v>
      </c>
      <c r="E273" s="4">
        <v>48987168.341700003</v>
      </c>
      <c r="F273" s="4">
        <v>0</v>
      </c>
      <c r="G273" s="4">
        <v>21023658.941599999</v>
      </c>
      <c r="H273" s="4">
        <v>974150.58669999999</v>
      </c>
      <c r="I273" s="4">
        <v>2129549.3360000001</v>
      </c>
      <c r="J273" s="4">
        <v>0</v>
      </c>
      <c r="K273" s="4">
        <f t="shared" si="68"/>
        <v>2129549.3360000001</v>
      </c>
      <c r="L273" s="4">
        <v>60870726.384499997</v>
      </c>
      <c r="M273" s="5">
        <f t="shared" si="74"/>
        <v>133985253.5905</v>
      </c>
      <c r="N273" s="8"/>
      <c r="O273" s="146"/>
      <c r="P273" s="9">
        <v>19</v>
      </c>
      <c r="Q273" s="113" t="s">
        <v>65</v>
      </c>
      <c r="R273" s="4" t="s">
        <v>680</v>
      </c>
      <c r="S273" s="4">
        <v>51434521.886200003</v>
      </c>
      <c r="T273" s="4">
        <f t="shared" si="71"/>
        <v>-2536017.62</v>
      </c>
      <c r="U273" s="4">
        <v>22073981.464200001</v>
      </c>
      <c r="V273" s="4">
        <v>1022818.2475000001</v>
      </c>
      <c r="W273" s="4">
        <v>2235939.6479000002</v>
      </c>
      <c r="X273" s="4">
        <v>0</v>
      </c>
      <c r="Y273" s="4">
        <f t="shared" si="72"/>
        <v>2235939.6479000002</v>
      </c>
      <c r="Z273" s="4">
        <v>78290848.639400005</v>
      </c>
      <c r="AA273" s="5">
        <f t="shared" si="75"/>
        <v>152522092.26520002</v>
      </c>
    </row>
    <row r="274" spans="1:27" ht="24.9" customHeight="1" x14ac:dyDescent="0.25">
      <c r="A274" s="151"/>
      <c r="B274" s="146"/>
      <c r="C274" s="1">
        <v>14</v>
      </c>
      <c r="D274" s="4" t="s">
        <v>325</v>
      </c>
      <c r="E274" s="4">
        <v>47803498.247800007</v>
      </c>
      <c r="F274" s="4">
        <v>0</v>
      </c>
      <c r="G274" s="4">
        <v>20515667.212299999</v>
      </c>
      <c r="H274" s="4">
        <v>950612.3223</v>
      </c>
      <c r="I274" s="4">
        <v>2078093.3334999999</v>
      </c>
      <c r="J274" s="4">
        <v>0</v>
      </c>
      <c r="K274" s="4">
        <f t="shared" si="68"/>
        <v>2078093.3334999999</v>
      </c>
      <c r="L274" s="4">
        <v>58814346.578299999</v>
      </c>
      <c r="M274" s="5">
        <f t="shared" si="74"/>
        <v>130162217.69420001</v>
      </c>
      <c r="N274" s="8"/>
      <c r="O274" s="146"/>
      <c r="P274" s="9">
        <v>20</v>
      </c>
      <c r="Q274" s="113" t="s">
        <v>65</v>
      </c>
      <c r="R274" s="4" t="s">
        <v>868</v>
      </c>
      <c r="S274" s="4">
        <v>46442440.426999994</v>
      </c>
      <c r="T274" s="4">
        <f t="shared" si="71"/>
        <v>-2536017.62</v>
      </c>
      <c r="U274" s="4">
        <v>19931546.5867</v>
      </c>
      <c r="V274" s="4">
        <v>923546.55550000002</v>
      </c>
      <c r="W274" s="4">
        <v>2018926.0071</v>
      </c>
      <c r="X274" s="4">
        <v>0</v>
      </c>
      <c r="Y274" s="4">
        <f t="shared" si="72"/>
        <v>2018926.0071</v>
      </c>
      <c r="Z274" s="4">
        <v>75456263.652899995</v>
      </c>
      <c r="AA274" s="5">
        <f t="shared" si="75"/>
        <v>142236705.6092</v>
      </c>
    </row>
    <row r="275" spans="1:27" ht="24.9" customHeight="1" x14ac:dyDescent="0.25">
      <c r="A275" s="151"/>
      <c r="B275" s="146"/>
      <c r="C275" s="1">
        <v>15</v>
      </c>
      <c r="D275" s="4" t="s">
        <v>326</v>
      </c>
      <c r="E275" s="4">
        <v>51269896.691500001</v>
      </c>
      <c r="F275" s="4">
        <v>0</v>
      </c>
      <c r="G275" s="4">
        <v>22003329.820900001</v>
      </c>
      <c r="H275" s="4">
        <v>1019544.5385</v>
      </c>
      <c r="I275" s="4">
        <v>2228783.1315000001</v>
      </c>
      <c r="J275" s="4">
        <v>0</v>
      </c>
      <c r="K275" s="4">
        <f t="shared" si="68"/>
        <v>2228783.1315000001</v>
      </c>
      <c r="L275" s="4">
        <v>63187843.662699997</v>
      </c>
      <c r="M275" s="5">
        <f t="shared" si="74"/>
        <v>139709397.84509999</v>
      </c>
      <c r="N275" s="8"/>
      <c r="O275" s="146"/>
      <c r="P275" s="9">
        <v>21</v>
      </c>
      <c r="Q275" s="113" t="s">
        <v>65</v>
      </c>
      <c r="R275" s="4" t="s">
        <v>681</v>
      </c>
      <c r="S275" s="4">
        <v>57356140.402500004</v>
      </c>
      <c r="T275" s="4">
        <f t="shared" si="71"/>
        <v>-2536017.62</v>
      </c>
      <c r="U275" s="4">
        <v>24615342.6468</v>
      </c>
      <c r="V275" s="4">
        <v>1140574.5567999999</v>
      </c>
      <c r="W275" s="4">
        <v>2493361.7281999998</v>
      </c>
      <c r="X275" s="4">
        <v>0</v>
      </c>
      <c r="Y275" s="4">
        <f t="shared" si="72"/>
        <v>2493361.7281999998</v>
      </c>
      <c r="Z275" s="4">
        <v>91383422.8169</v>
      </c>
      <c r="AA275" s="5">
        <f t="shared" si="75"/>
        <v>174452824.53119999</v>
      </c>
    </row>
    <row r="276" spans="1:27" ht="24.9" customHeight="1" x14ac:dyDescent="0.25">
      <c r="A276" s="151"/>
      <c r="B276" s="147"/>
      <c r="C276" s="1">
        <v>16</v>
      </c>
      <c r="D276" s="4" t="s">
        <v>327</v>
      </c>
      <c r="E276" s="4">
        <v>49838338.464100003</v>
      </c>
      <c r="F276" s="4">
        <v>0</v>
      </c>
      <c r="G276" s="4">
        <v>21388952.771699999</v>
      </c>
      <c r="H276" s="4">
        <v>991076.8125</v>
      </c>
      <c r="I276" s="4">
        <v>2166551.0414999998</v>
      </c>
      <c r="J276" s="4">
        <v>0</v>
      </c>
      <c r="K276" s="4">
        <f t="shared" si="68"/>
        <v>2166551.0414999998</v>
      </c>
      <c r="L276" s="4">
        <v>61546747.053499997</v>
      </c>
      <c r="M276" s="5">
        <f t="shared" si="74"/>
        <v>135931666.1433</v>
      </c>
      <c r="N276" s="8"/>
      <c r="O276" s="146"/>
      <c r="P276" s="9">
        <v>22</v>
      </c>
      <c r="Q276" s="113" t="s">
        <v>65</v>
      </c>
      <c r="R276" s="4" t="s">
        <v>869</v>
      </c>
      <c r="S276" s="4">
        <v>53126964.094999999</v>
      </c>
      <c r="T276" s="4">
        <f t="shared" si="71"/>
        <v>-2536017.62</v>
      </c>
      <c r="U276" s="4">
        <v>22800321.217700001</v>
      </c>
      <c r="V276" s="4">
        <v>1056473.8684</v>
      </c>
      <c r="W276" s="4">
        <v>2309512.7754999995</v>
      </c>
      <c r="X276" s="4">
        <v>0</v>
      </c>
      <c r="Y276" s="4">
        <f t="shared" si="72"/>
        <v>2309512.7754999995</v>
      </c>
      <c r="Z276" s="4">
        <v>84298630.032199994</v>
      </c>
      <c r="AA276" s="5">
        <f t="shared" si="75"/>
        <v>161055884.36879998</v>
      </c>
    </row>
    <row r="277" spans="1:27" ht="24.9" customHeight="1" x14ac:dyDescent="0.25">
      <c r="A277" s="1"/>
      <c r="B277" s="150" t="s">
        <v>834</v>
      </c>
      <c r="C277" s="148"/>
      <c r="D277" s="11"/>
      <c r="E277" s="11">
        <f>SUM(E261:E276)</f>
        <v>825632914.52629995</v>
      </c>
      <c r="F277" s="11">
        <f t="shared" ref="F277:L277" si="76">SUM(F261:F276)</f>
        <v>0</v>
      </c>
      <c r="G277" s="11">
        <f t="shared" si="76"/>
        <v>354334112.24870008</v>
      </c>
      <c r="H277" s="11">
        <f t="shared" si="76"/>
        <v>16418397.210299999</v>
      </c>
      <c r="I277" s="11">
        <f t="shared" si="76"/>
        <v>35891562.719599999</v>
      </c>
      <c r="J277" s="11">
        <f t="shared" si="76"/>
        <v>0</v>
      </c>
      <c r="K277" s="11">
        <f t="shared" si="76"/>
        <v>35891562.719599999</v>
      </c>
      <c r="L277" s="11">
        <f t="shared" si="76"/>
        <v>1016385346.1559999</v>
      </c>
      <c r="M277" s="6">
        <f t="shared" si="74"/>
        <v>2248662332.8608999</v>
      </c>
      <c r="N277" s="8"/>
      <c r="O277" s="146"/>
      <c r="P277" s="9">
        <v>23</v>
      </c>
      <c r="Q277" s="113" t="s">
        <v>65</v>
      </c>
      <c r="R277" s="4" t="s">
        <v>870</v>
      </c>
      <c r="S277" s="4">
        <v>54999754.032399997</v>
      </c>
      <c r="T277" s="4">
        <f t="shared" si="71"/>
        <v>-2536017.62</v>
      </c>
      <c r="U277" s="4">
        <v>23604060.201699998</v>
      </c>
      <c r="V277" s="4">
        <v>1093715.8540000001</v>
      </c>
      <c r="W277" s="4">
        <v>2390925.9027</v>
      </c>
      <c r="X277" s="4">
        <v>0</v>
      </c>
      <c r="Y277" s="4">
        <f t="shared" si="72"/>
        <v>2390925.9027</v>
      </c>
      <c r="Z277" s="4">
        <v>91079273.624400005</v>
      </c>
      <c r="AA277" s="5">
        <f t="shared" si="75"/>
        <v>170631711.99520001</v>
      </c>
    </row>
    <row r="278" spans="1:27" ht="24.9" customHeight="1" x14ac:dyDescent="0.25">
      <c r="A278" s="151">
        <v>14</v>
      </c>
      <c r="B278" s="145" t="s">
        <v>49</v>
      </c>
      <c r="C278" s="1">
        <v>1</v>
      </c>
      <c r="D278" s="4" t="s">
        <v>328</v>
      </c>
      <c r="E278" s="4">
        <v>62431101.475900002</v>
      </c>
      <c r="F278" s="4">
        <v>0</v>
      </c>
      <c r="G278" s="4">
        <v>26793346.690699998</v>
      </c>
      <c r="H278" s="4">
        <v>1241494.3787</v>
      </c>
      <c r="I278" s="4">
        <v>2713978.2763999999</v>
      </c>
      <c r="J278" s="4">
        <v>0</v>
      </c>
      <c r="K278" s="4">
        <f t="shared" si="68"/>
        <v>2713978.2763999999</v>
      </c>
      <c r="L278" s="4">
        <v>70338822.575100005</v>
      </c>
      <c r="M278" s="5">
        <f t="shared" ref="M278:M295" si="77">E278+F278+G278+H278+K278+L278</f>
        <v>163518743.39680001</v>
      </c>
      <c r="N278" s="8"/>
      <c r="O278" s="146"/>
      <c r="P278" s="9">
        <v>24</v>
      </c>
      <c r="Q278" s="113" t="s">
        <v>65</v>
      </c>
      <c r="R278" s="4" t="s">
        <v>871</v>
      </c>
      <c r="S278" s="4">
        <v>47083800.467299998</v>
      </c>
      <c r="T278" s="4">
        <f t="shared" si="71"/>
        <v>-2536017.62</v>
      </c>
      <c r="U278" s="4">
        <v>20206796.9267</v>
      </c>
      <c r="V278" s="4">
        <v>936300.53339999996</v>
      </c>
      <c r="W278" s="4">
        <v>2046806.9378000002</v>
      </c>
      <c r="X278" s="4">
        <v>0</v>
      </c>
      <c r="Y278" s="4">
        <f t="shared" si="72"/>
        <v>2046806.9378000002</v>
      </c>
      <c r="Z278" s="4">
        <v>78001659.793699995</v>
      </c>
      <c r="AA278" s="5">
        <f t="shared" si="75"/>
        <v>145739347.03890002</v>
      </c>
    </row>
    <row r="279" spans="1:27" ht="24.9" customHeight="1" x14ac:dyDescent="0.25">
      <c r="A279" s="151"/>
      <c r="B279" s="146"/>
      <c r="C279" s="1">
        <v>2</v>
      </c>
      <c r="D279" s="4" t="s">
        <v>329</v>
      </c>
      <c r="E279" s="4">
        <v>52602689.735799998</v>
      </c>
      <c r="F279" s="4">
        <v>0</v>
      </c>
      <c r="G279" s="4">
        <v>22575320.147100002</v>
      </c>
      <c r="H279" s="4">
        <v>1046048.2367</v>
      </c>
      <c r="I279" s="4">
        <v>2286721.7436000002</v>
      </c>
      <c r="J279" s="4">
        <v>0</v>
      </c>
      <c r="K279" s="4">
        <f t="shared" si="68"/>
        <v>2286721.7436000002</v>
      </c>
      <c r="L279" s="4">
        <v>61735153.871299997</v>
      </c>
      <c r="M279" s="5">
        <f t="shared" si="77"/>
        <v>140245933.73449999</v>
      </c>
      <c r="N279" s="8"/>
      <c r="O279" s="146"/>
      <c r="P279" s="9">
        <v>25</v>
      </c>
      <c r="Q279" s="113" t="s">
        <v>65</v>
      </c>
      <c r="R279" s="4" t="s">
        <v>682</v>
      </c>
      <c r="S279" s="4">
        <v>43086314.591199994</v>
      </c>
      <c r="T279" s="4">
        <f t="shared" si="71"/>
        <v>-2536017.62</v>
      </c>
      <c r="U279" s="4">
        <v>18491209.304000001</v>
      </c>
      <c r="V279" s="4">
        <v>856807.20189999999</v>
      </c>
      <c r="W279" s="4">
        <v>1873029.9329000001</v>
      </c>
      <c r="X279" s="4">
        <v>0</v>
      </c>
      <c r="Y279" s="4">
        <f t="shared" si="72"/>
        <v>1873029.9329000001</v>
      </c>
      <c r="Z279" s="4">
        <v>73242265.907700002</v>
      </c>
      <c r="AA279" s="5">
        <f t="shared" si="75"/>
        <v>135013609.3177</v>
      </c>
    </row>
    <row r="280" spans="1:27" ht="24.9" customHeight="1" x14ac:dyDescent="0.25">
      <c r="A280" s="151"/>
      <c r="B280" s="146"/>
      <c r="C280" s="1">
        <v>3</v>
      </c>
      <c r="D280" s="4" t="s">
        <v>330</v>
      </c>
      <c r="E280" s="4">
        <v>71203315.875100002</v>
      </c>
      <c r="F280" s="4">
        <v>0</v>
      </c>
      <c r="G280" s="4">
        <v>30558088.559500001</v>
      </c>
      <c r="H280" s="4">
        <v>1415937.1583</v>
      </c>
      <c r="I280" s="4">
        <v>3095320.2478</v>
      </c>
      <c r="J280" s="4">
        <v>0</v>
      </c>
      <c r="K280" s="4">
        <f t="shared" si="68"/>
        <v>3095320.2478</v>
      </c>
      <c r="L280" s="4">
        <v>81152348.2139</v>
      </c>
      <c r="M280" s="5">
        <f t="shared" si="77"/>
        <v>187425010.0546</v>
      </c>
      <c r="N280" s="8"/>
      <c r="O280" s="146"/>
      <c r="P280" s="9">
        <v>26</v>
      </c>
      <c r="Q280" s="113" t="s">
        <v>65</v>
      </c>
      <c r="R280" s="4" t="s">
        <v>683</v>
      </c>
      <c r="S280" s="4">
        <v>57113364.097199999</v>
      </c>
      <c r="T280" s="4">
        <f t="shared" si="71"/>
        <v>-2536017.62</v>
      </c>
      <c r="U280" s="4">
        <v>24511151.153099999</v>
      </c>
      <c r="V280" s="4">
        <v>1135746.7481</v>
      </c>
      <c r="W280" s="4">
        <v>2482807.8599</v>
      </c>
      <c r="X280" s="4">
        <v>0</v>
      </c>
      <c r="Y280" s="4">
        <f t="shared" si="72"/>
        <v>2482807.8599</v>
      </c>
      <c r="Z280" s="4">
        <v>91614239.595400006</v>
      </c>
      <c r="AA280" s="5">
        <f t="shared" si="75"/>
        <v>174321291.8337</v>
      </c>
    </row>
    <row r="281" spans="1:27" ht="24.9" customHeight="1" x14ac:dyDescent="0.25">
      <c r="A281" s="151"/>
      <c r="B281" s="146"/>
      <c r="C281" s="1">
        <v>4</v>
      </c>
      <c r="D281" s="4" t="s">
        <v>331</v>
      </c>
      <c r="E281" s="4">
        <v>66933732.520000003</v>
      </c>
      <c r="F281" s="4">
        <v>0</v>
      </c>
      <c r="G281" s="4">
        <v>28725725.773200002</v>
      </c>
      <c r="H281" s="4">
        <v>1331032.942</v>
      </c>
      <c r="I281" s="4">
        <v>2909714.7371</v>
      </c>
      <c r="J281" s="4">
        <v>0</v>
      </c>
      <c r="K281" s="4">
        <f t="shared" si="68"/>
        <v>2909714.7371</v>
      </c>
      <c r="L281" s="4">
        <v>76579157.215299994</v>
      </c>
      <c r="M281" s="5">
        <f t="shared" si="77"/>
        <v>176479363.18760002</v>
      </c>
      <c r="N281" s="8"/>
      <c r="O281" s="146"/>
      <c r="P281" s="9">
        <v>27</v>
      </c>
      <c r="Q281" s="113" t="s">
        <v>65</v>
      </c>
      <c r="R281" s="4" t="s">
        <v>872</v>
      </c>
      <c r="S281" s="4">
        <v>62226606.487800002</v>
      </c>
      <c r="T281" s="4">
        <f t="shared" si="71"/>
        <v>-2536017.62</v>
      </c>
      <c r="U281" s="4">
        <v>26705584.261599999</v>
      </c>
      <c r="V281" s="4">
        <v>1237427.8258</v>
      </c>
      <c r="W281" s="4">
        <v>2705088.5573</v>
      </c>
      <c r="X281" s="4">
        <v>0</v>
      </c>
      <c r="Y281" s="4">
        <f t="shared" si="72"/>
        <v>2705088.5573</v>
      </c>
      <c r="Z281" s="4">
        <v>99940474.011600003</v>
      </c>
      <c r="AA281" s="5">
        <f t="shared" si="75"/>
        <v>190279163.52410001</v>
      </c>
    </row>
    <row r="282" spans="1:27" ht="24.9" customHeight="1" x14ac:dyDescent="0.25">
      <c r="A282" s="151"/>
      <c r="B282" s="146"/>
      <c r="C282" s="1">
        <v>5</v>
      </c>
      <c r="D282" s="4" t="s">
        <v>332</v>
      </c>
      <c r="E282" s="4">
        <v>64717211.077500001</v>
      </c>
      <c r="F282" s="4">
        <v>0</v>
      </c>
      <c r="G282" s="4">
        <v>27774468.690499999</v>
      </c>
      <c r="H282" s="4">
        <v>1286955.5696</v>
      </c>
      <c r="I282" s="4">
        <v>2813359.0601000004</v>
      </c>
      <c r="J282" s="4">
        <v>0</v>
      </c>
      <c r="K282" s="4">
        <f t="shared" si="68"/>
        <v>2813359.0601000004</v>
      </c>
      <c r="L282" s="4">
        <v>70417497.970100001</v>
      </c>
      <c r="M282" s="5">
        <f t="shared" si="77"/>
        <v>167009492.3678</v>
      </c>
      <c r="N282" s="8"/>
      <c r="O282" s="146"/>
      <c r="P282" s="9">
        <v>28</v>
      </c>
      <c r="Q282" s="113" t="s">
        <v>65</v>
      </c>
      <c r="R282" s="4" t="s">
        <v>684</v>
      </c>
      <c r="S282" s="4">
        <v>47659664.584100001</v>
      </c>
      <c r="T282" s="4">
        <f t="shared" si="71"/>
        <v>-2536017.62</v>
      </c>
      <c r="U282" s="4">
        <v>20453938.6008</v>
      </c>
      <c r="V282" s="4">
        <v>947752.07030000002</v>
      </c>
      <c r="W282" s="4">
        <v>2071840.6576</v>
      </c>
      <c r="X282" s="4">
        <v>0</v>
      </c>
      <c r="Y282" s="4">
        <f t="shared" si="72"/>
        <v>2071840.6576</v>
      </c>
      <c r="Z282" s="4">
        <v>78486001.019899994</v>
      </c>
      <c r="AA282" s="5">
        <f t="shared" si="75"/>
        <v>147083179.31269997</v>
      </c>
    </row>
    <row r="283" spans="1:27" ht="24.9" customHeight="1" x14ac:dyDescent="0.25">
      <c r="A283" s="151"/>
      <c r="B283" s="146"/>
      <c r="C283" s="1">
        <v>6</v>
      </c>
      <c r="D283" s="4" t="s">
        <v>333</v>
      </c>
      <c r="E283" s="4">
        <v>62223545.649800003</v>
      </c>
      <c r="F283" s="4">
        <v>0</v>
      </c>
      <c r="G283" s="4">
        <v>26704270.651999999</v>
      </c>
      <c r="H283" s="4">
        <v>1237366.9584999999</v>
      </c>
      <c r="I283" s="4">
        <v>2704955.4978999998</v>
      </c>
      <c r="J283" s="4">
        <v>0</v>
      </c>
      <c r="K283" s="4">
        <f t="shared" si="68"/>
        <v>2704955.4978999998</v>
      </c>
      <c r="L283" s="4">
        <v>66543168.884199999</v>
      </c>
      <c r="M283" s="5">
        <f t="shared" si="77"/>
        <v>159413307.6424</v>
      </c>
      <c r="N283" s="8"/>
      <c r="O283" s="146"/>
      <c r="P283" s="9">
        <v>29</v>
      </c>
      <c r="Q283" s="113" t="s">
        <v>65</v>
      </c>
      <c r="R283" s="4" t="s">
        <v>685</v>
      </c>
      <c r="S283" s="4">
        <v>57316269.968999997</v>
      </c>
      <c r="T283" s="4">
        <f t="shared" si="71"/>
        <v>-2536017.62</v>
      </c>
      <c r="U283" s="4">
        <v>24598231.586399999</v>
      </c>
      <c r="V283" s="4">
        <v>1139781.7001</v>
      </c>
      <c r="W283" s="4">
        <v>2491628.4976999997</v>
      </c>
      <c r="X283" s="4">
        <v>0</v>
      </c>
      <c r="Y283" s="4">
        <f t="shared" si="72"/>
        <v>2491628.4976999997</v>
      </c>
      <c r="Z283" s="4">
        <v>84655407.587400004</v>
      </c>
      <c r="AA283" s="5">
        <f t="shared" si="75"/>
        <v>167665301.72060001</v>
      </c>
    </row>
    <row r="284" spans="1:27" ht="24.9" customHeight="1" x14ac:dyDescent="0.25">
      <c r="A284" s="151"/>
      <c r="B284" s="146"/>
      <c r="C284" s="1">
        <v>7</v>
      </c>
      <c r="D284" s="4" t="s">
        <v>334</v>
      </c>
      <c r="E284" s="4">
        <v>62826237.642800003</v>
      </c>
      <c r="F284" s="4">
        <v>0</v>
      </c>
      <c r="G284" s="4">
        <v>26962925.955800001</v>
      </c>
      <c r="H284" s="4">
        <v>1249351.9901000001</v>
      </c>
      <c r="I284" s="4">
        <v>2731155.4676999999</v>
      </c>
      <c r="J284" s="4">
        <v>0</v>
      </c>
      <c r="K284" s="4">
        <f t="shared" si="68"/>
        <v>2731155.4676999999</v>
      </c>
      <c r="L284" s="4">
        <v>71823369.841499999</v>
      </c>
      <c r="M284" s="5">
        <f t="shared" si="77"/>
        <v>165593040.89789999</v>
      </c>
      <c r="N284" s="8"/>
      <c r="O284" s="146"/>
      <c r="P284" s="9">
        <v>30</v>
      </c>
      <c r="Q284" s="113" t="s">
        <v>65</v>
      </c>
      <c r="R284" s="4" t="s">
        <v>873</v>
      </c>
      <c r="S284" s="4">
        <v>48394056.224699996</v>
      </c>
      <c r="T284" s="4">
        <f t="shared" si="71"/>
        <v>-2536017.62</v>
      </c>
      <c r="U284" s="4">
        <v>20769115.0011</v>
      </c>
      <c r="V284" s="4">
        <v>962356.05889999995</v>
      </c>
      <c r="W284" s="4">
        <v>2103765.8185000001</v>
      </c>
      <c r="X284" s="4">
        <v>0</v>
      </c>
      <c r="Y284" s="4">
        <f t="shared" si="72"/>
        <v>2103765.8185000001</v>
      </c>
      <c r="Z284" s="4">
        <v>81078014.669699997</v>
      </c>
      <c r="AA284" s="5">
        <f t="shared" si="75"/>
        <v>150771290.15289998</v>
      </c>
    </row>
    <row r="285" spans="1:27" ht="24.9" customHeight="1" x14ac:dyDescent="0.25">
      <c r="A285" s="151"/>
      <c r="B285" s="146"/>
      <c r="C285" s="1">
        <v>8</v>
      </c>
      <c r="D285" s="4" t="s">
        <v>335</v>
      </c>
      <c r="E285" s="4">
        <v>67997922.504299998</v>
      </c>
      <c r="F285" s="4">
        <v>0</v>
      </c>
      <c r="G285" s="4">
        <v>29182440.6239</v>
      </c>
      <c r="H285" s="4">
        <v>1352195.2450000001</v>
      </c>
      <c r="I285" s="4">
        <v>2955976.7512000003</v>
      </c>
      <c r="J285" s="4">
        <v>0</v>
      </c>
      <c r="K285" s="4">
        <f t="shared" si="68"/>
        <v>2955976.7512000003</v>
      </c>
      <c r="L285" s="4">
        <v>78526540.209399998</v>
      </c>
      <c r="M285" s="5">
        <f t="shared" si="77"/>
        <v>180015075.33380002</v>
      </c>
      <c r="N285" s="8"/>
      <c r="O285" s="146"/>
      <c r="P285" s="9">
        <v>31</v>
      </c>
      <c r="Q285" s="113" t="s">
        <v>65</v>
      </c>
      <c r="R285" s="4" t="s">
        <v>686</v>
      </c>
      <c r="S285" s="4">
        <v>48605317.901600003</v>
      </c>
      <c r="T285" s="4">
        <f t="shared" si="71"/>
        <v>-2536017.62</v>
      </c>
      <c r="U285" s="4">
        <v>20859781.467300002</v>
      </c>
      <c r="V285" s="4">
        <v>966557.17310000001</v>
      </c>
      <c r="W285" s="4">
        <v>2112949.6962000001</v>
      </c>
      <c r="X285" s="4">
        <v>0</v>
      </c>
      <c r="Y285" s="4">
        <f t="shared" si="72"/>
        <v>2112949.6962000001</v>
      </c>
      <c r="Z285" s="4">
        <v>82733003.029400006</v>
      </c>
      <c r="AA285" s="5">
        <f t="shared" si="75"/>
        <v>152741591.6476</v>
      </c>
    </row>
    <row r="286" spans="1:27" ht="24.9" customHeight="1" x14ac:dyDescent="0.25">
      <c r="A286" s="151"/>
      <c r="B286" s="146"/>
      <c r="C286" s="1">
        <v>9</v>
      </c>
      <c r="D286" s="4" t="s">
        <v>336</v>
      </c>
      <c r="E286" s="4">
        <v>61873101.1272</v>
      </c>
      <c r="F286" s="4">
        <v>0</v>
      </c>
      <c r="G286" s="4">
        <v>26553871.550299998</v>
      </c>
      <c r="H286" s="4">
        <v>1230398.0778000001</v>
      </c>
      <c r="I286" s="4">
        <v>2689721.1226000004</v>
      </c>
      <c r="J286" s="4">
        <v>0</v>
      </c>
      <c r="K286" s="4">
        <f t="shared" si="68"/>
        <v>2689721.1226000004</v>
      </c>
      <c r="L286" s="4">
        <v>63552435.278399996</v>
      </c>
      <c r="M286" s="5">
        <f t="shared" si="77"/>
        <v>155899527.15630001</v>
      </c>
      <c r="N286" s="8"/>
      <c r="O286" s="146"/>
      <c r="P286" s="9">
        <v>32</v>
      </c>
      <c r="Q286" s="113" t="s">
        <v>65</v>
      </c>
      <c r="R286" s="4" t="s">
        <v>687</v>
      </c>
      <c r="S286" s="4">
        <v>48369293.758900002</v>
      </c>
      <c r="T286" s="4">
        <f t="shared" si="71"/>
        <v>-2536017.62</v>
      </c>
      <c r="U286" s="4">
        <v>20758487.7766</v>
      </c>
      <c r="V286" s="4">
        <v>961863.63670000003</v>
      </c>
      <c r="W286" s="4">
        <v>2102689.3551999996</v>
      </c>
      <c r="X286" s="4">
        <v>0</v>
      </c>
      <c r="Y286" s="4">
        <f t="shared" si="72"/>
        <v>2102689.3551999996</v>
      </c>
      <c r="Z286" s="4">
        <v>79258328.921100006</v>
      </c>
      <c r="AA286" s="5">
        <f t="shared" si="75"/>
        <v>148914645.8285</v>
      </c>
    </row>
    <row r="287" spans="1:27" ht="24.9" customHeight="1" x14ac:dyDescent="0.25">
      <c r="A287" s="151"/>
      <c r="B287" s="146"/>
      <c r="C287" s="1">
        <v>10</v>
      </c>
      <c r="D287" s="4" t="s">
        <v>337</v>
      </c>
      <c r="E287" s="4">
        <v>57861713.863800004</v>
      </c>
      <c r="F287" s="4">
        <v>0</v>
      </c>
      <c r="G287" s="4">
        <v>24832317.915600002</v>
      </c>
      <c r="H287" s="4">
        <v>1150628.3056000001</v>
      </c>
      <c r="I287" s="4">
        <v>2515339.8026000001</v>
      </c>
      <c r="J287" s="4">
        <v>0</v>
      </c>
      <c r="K287" s="4">
        <f t="shared" si="68"/>
        <v>2515339.8026000001</v>
      </c>
      <c r="L287" s="4">
        <v>63697630.786700003</v>
      </c>
      <c r="M287" s="5">
        <f t="shared" si="77"/>
        <v>150057630.67430001</v>
      </c>
      <c r="N287" s="8"/>
      <c r="O287" s="147"/>
      <c r="P287" s="9">
        <v>33</v>
      </c>
      <c r="Q287" s="113" t="s">
        <v>65</v>
      </c>
      <c r="R287" s="4" t="s">
        <v>688</v>
      </c>
      <c r="S287" s="4">
        <v>55754785.005199999</v>
      </c>
      <c r="T287" s="4">
        <f t="shared" si="71"/>
        <v>-2536017.62</v>
      </c>
      <c r="U287" s="4">
        <v>23928094.315099999</v>
      </c>
      <c r="V287" s="4">
        <v>1108730.2727999999</v>
      </c>
      <c r="W287" s="4">
        <v>2423748.2878999999</v>
      </c>
      <c r="X287" s="4">
        <v>0</v>
      </c>
      <c r="Y287" s="4">
        <f t="shared" si="72"/>
        <v>2423748.2878999999</v>
      </c>
      <c r="Z287" s="4">
        <v>83512276.805899993</v>
      </c>
      <c r="AA287" s="5">
        <f t="shared" si="75"/>
        <v>164191617.06690001</v>
      </c>
    </row>
    <row r="288" spans="1:27" ht="24.9" customHeight="1" x14ac:dyDescent="0.25">
      <c r="A288" s="151"/>
      <c r="B288" s="146"/>
      <c r="C288" s="1">
        <v>11</v>
      </c>
      <c r="D288" s="4" t="s">
        <v>338</v>
      </c>
      <c r="E288" s="4">
        <v>60577324.964499995</v>
      </c>
      <c r="F288" s="4">
        <v>0</v>
      </c>
      <c r="G288" s="4">
        <v>25997767.635000002</v>
      </c>
      <c r="H288" s="4">
        <v>1204630.4909999999</v>
      </c>
      <c r="I288" s="4">
        <v>2633391.6927</v>
      </c>
      <c r="J288" s="4">
        <v>0</v>
      </c>
      <c r="K288" s="4">
        <f t="shared" si="68"/>
        <v>2633391.6927</v>
      </c>
      <c r="L288" s="4">
        <v>63745584.041000001</v>
      </c>
      <c r="M288" s="5">
        <f t="shared" si="77"/>
        <v>154158698.8242</v>
      </c>
      <c r="N288" s="8"/>
      <c r="O288" s="1"/>
      <c r="P288" s="148"/>
      <c r="Q288" s="149"/>
      <c r="R288" s="11"/>
      <c r="S288" s="11">
        <f>S255+S256+S257+S258+S259+S260+S261+S262+S263+S264+S265+S266+S267+S268+S269+S270+S271+S272+S273+S274+S275+S276+S277+S278+S279+S280+S281+S282+S283+S284+S285+S286+S287</f>
        <v>1799158644.8369997</v>
      </c>
      <c r="T288" s="11">
        <f t="shared" ref="T288:Z288" si="78">T255+T256+T257+T258+T259+T260+T261+T262+T263+T264+T265+T266+T267+T268+T269+T270+T271+T272+T273+T274+T275+T276+T277+T278+T279+T280+T281+T282+T283+T284+T285+T286+T287</f>
        <v>-83688581.460000008</v>
      </c>
      <c r="U288" s="11">
        <f t="shared" si="78"/>
        <v>772138888.84100008</v>
      </c>
      <c r="V288" s="11">
        <f t="shared" si="78"/>
        <v>35777766.07</v>
      </c>
      <c r="W288" s="11">
        <f t="shared" si="78"/>
        <v>78212258.992399991</v>
      </c>
      <c r="X288" s="11">
        <f t="shared" si="78"/>
        <v>0</v>
      </c>
      <c r="Y288" s="11">
        <f t="shared" si="78"/>
        <v>78212258.992399991</v>
      </c>
      <c r="Z288" s="11">
        <f t="shared" si="78"/>
        <v>2876560197.5993996</v>
      </c>
      <c r="AA288" s="6">
        <f t="shared" ref="AA288" si="79">S288+T288+U288+V288+Y288+Z288</f>
        <v>5478159174.8797989</v>
      </c>
    </row>
    <row r="289" spans="1:27" ht="24.9" customHeight="1" x14ac:dyDescent="0.25">
      <c r="A289" s="151"/>
      <c r="B289" s="146"/>
      <c r="C289" s="1">
        <v>12</v>
      </c>
      <c r="D289" s="4" t="s">
        <v>339</v>
      </c>
      <c r="E289" s="4">
        <v>58816335.877399996</v>
      </c>
      <c r="F289" s="4">
        <v>0</v>
      </c>
      <c r="G289" s="4">
        <v>25242009.8475</v>
      </c>
      <c r="H289" s="4">
        <v>1169611.7583000001</v>
      </c>
      <c r="I289" s="4">
        <v>2556838.7245</v>
      </c>
      <c r="J289" s="4">
        <v>0</v>
      </c>
      <c r="K289" s="4">
        <f t="shared" si="68"/>
        <v>2556838.7245</v>
      </c>
      <c r="L289" s="4">
        <v>63467882.6043</v>
      </c>
      <c r="M289" s="5">
        <f t="shared" si="77"/>
        <v>151252678.81200001</v>
      </c>
      <c r="N289" s="8"/>
      <c r="O289" s="145">
        <v>31</v>
      </c>
      <c r="P289" s="9">
        <v>1</v>
      </c>
      <c r="Q289" s="113" t="s">
        <v>66</v>
      </c>
      <c r="R289" s="4" t="s">
        <v>689</v>
      </c>
      <c r="S289" s="4">
        <v>65767604.961099997</v>
      </c>
      <c r="T289" s="4">
        <v>0</v>
      </c>
      <c r="U289" s="4">
        <v>28225262.715</v>
      </c>
      <c r="V289" s="4">
        <v>1307843.5256000001</v>
      </c>
      <c r="W289" s="4">
        <v>2859021.3360000001</v>
      </c>
      <c r="X289" s="4">
        <f>W289/2</f>
        <v>1429510.6680000001</v>
      </c>
      <c r="Y289" s="4">
        <f>W289-X289</f>
        <v>1429510.6680000001</v>
      </c>
      <c r="Z289" s="4">
        <v>66312104.594999999</v>
      </c>
      <c r="AA289" s="5">
        <f t="shared" si="75"/>
        <v>163042326.46469998</v>
      </c>
    </row>
    <row r="290" spans="1:27" ht="24.9" customHeight="1" x14ac:dyDescent="0.25">
      <c r="A290" s="151"/>
      <c r="B290" s="146"/>
      <c r="C290" s="1">
        <v>13</v>
      </c>
      <c r="D290" s="4" t="s">
        <v>340</v>
      </c>
      <c r="E290" s="4">
        <v>76174849.185499996</v>
      </c>
      <c r="F290" s="4">
        <v>0</v>
      </c>
      <c r="G290" s="4">
        <v>32691704.856899999</v>
      </c>
      <c r="H290" s="4">
        <v>1514800.2331000001</v>
      </c>
      <c r="I290" s="4">
        <v>3311440.6283</v>
      </c>
      <c r="J290" s="4">
        <v>0</v>
      </c>
      <c r="K290" s="4">
        <f t="shared" si="68"/>
        <v>3311440.6283</v>
      </c>
      <c r="L290" s="4">
        <v>85232248.493200004</v>
      </c>
      <c r="M290" s="5">
        <f t="shared" si="77"/>
        <v>198925043.39700001</v>
      </c>
      <c r="N290" s="8"/>
      <c r="O290" s="146"/>
      <c r="P290" s="9">
        <v>2</v>
      </c>
      <c r="Q290" s="113" t="s">
        <v>66</v>
      </c>
      <c r="R290" s="4" t="s">
        <v>530</v>
      </c>
      <c r="S290" s="4">
        <v>66343320.785499997</v>
      </c>
      <c r="T290" s="4">
        <v>0</v>
      </c>
      <c r="U290" s="4">
        <v>28472340.746800002</v>
      </c>
      <c r="V290" s="4">
        <v>1319292.1137000001</v>
      </c>
      <c r="W290" s="4">
        <v>2884048.6094</v>
      </c>
      <c r="X290" s="4">
        <f t="shared" ref="X290:X305" si="80">W290/2</f>
        <v>1442024.3047</v>
      </c>
      <c r="Y290" s="4">
        <f t="shared" ref="Y290:Y305" si="81">W290-X290</f>
        <v>1442024.3047</v>
      </c>
      <c r="Z290" s="4">
        <v>67860500.484099999</v>
      </c>
      <c r="AA290" s="5">
        <f t="shared" si="75"/>
        <v>165437478.4348</v>
      </c>
    </row>
    <row r="291" spans="1:27" ht="24.9" customHeight="1" x14ac:dyDescent="0.25">
      <c r="A291" s="151"/>
      <c r="B291" s="146"/>
      <c r="C291" s="1">
        <v>14</v>
      </c>
      <c r="D291" s="4" t="s">
        <v>341</v>
      </c>
      <c r="E291" s="4">
        <v>52266661.292800002</v>
      </c>
      <c r="F291" s="4">
        <v>0</v>
      </c>
      <c r="G291" s="4">
        <v>22431107.945799999</v>
      </c>
      <c r="H291" s="4">
        <v>1039366.0317000001</v>
      </c>
      <c r="I291" s="4">
        <v>2272114.0581</v>
      </c>
      <c r="J291" s="4">
        <v>0</v>
      </c>
      <c r="K291" s="4">
        <f t="shared" si="68"/>
        <v>2272114.0581</v>
      </c>
      <c r="L291" s="4">
        <v>60781966.063699998</v>
      </c>
      <c r="M291" s="5">
        <f t="shared" si="77"/>
        <v>138791215.39210001</v>
      </c>
      <c r="N291" s="8"/>
      <c r="O291" s="146"/>
      <c r="P291" s="9">
        <v>3</v>
      </c>
      <c r="Q291" s="113" t="s">
        <v>66</v>
      </c>
      <c r="R291" s="4" t="s">
        <v>690</v>
      </c>
      <c r="S291" s="4">
        <v>66054222.566599995</v>
      </c>
      <c r="T291" s="4">
        <v>0</v>
      </c>
      <c r="U291" s="4">
        <v>28348269.432599999</v>
      </c>
      <c r="V291" s="4">
        <v>1313543.1551000001</v>
      </c>
      <c r="W291" s="4">
        <v>2871481.0546999997</v>
      </c>
      <c r="X291" s="4">
        <f t="shared" si="80"/>
        <v>1435740.5273499999</v>
      </c>
      <c r="Y291" s="4">
        <f t="shared" si="81"/>
        <v>1435740.5273499999</v>
      </c>
      <c r="Z291" s="4">
        <v>66737806.604900002</v>
      </c>
      <c r="AA291" s="5">
        <f t="shared" si="75"/>
        <v>163889582.28654999</v>
      </c>
    </row>
    <row r="292" spans="1:27" ht="24.9" customHeight="1" x14ac:dyDescent="0.25">
      <c r="A292" s="151"/>
      <c r="B292" s="146"/>
      <c r="C292" s="1">
        <v>15</v>
      </c>
      <c r="D292" s="4" t="s">
        <v>342</v>
      </c>
      <c r="E292" s="4">
        <v>57850741.585600004</v>
      </c>
      <c r="F292" s="4">
        <v>0</v>
      </c>
      <c r="G292" s="4">
        <v>24827608.979800001</v>
      </c>
      <c r="H292" s="4">
        <v>1150410.1126999999</v>
      </c>
      <c r="I292" s="4">
        <v>2514862.8204000001</v>
      </c>
      <c r="J292" s="4">
        <v>0</v>
      </c>
      <c r="K292" s="4">
        <f t="shared" si="68"/>
        <v>2514862.8204000001</v>
      </c>
      <c r="L292" s="4">
        <v>67711678.825299993</v>
      </c>
      <c r="M292" s="5">
        <f t="shared" si="77"/>
        <v>154055302.3238</v>
      </c>
      <c r="N292" s="8"/>
      <c r="O292" s="146"/>
      <c r="P292" s="9">
        <v>4</v>
      </c>
      <c r="Q292" s="113" t="s">
        <v>66</v>
      </c>
      <c r="R292" s="4" t="s">
        <v>691</v>
      </c>
      <c r="S292" s="4">
        <v>50147871.470799997</v>
      </c>
      <c r="T292" s="4">
        <v>0</v>
      </c>
      <c r="U292" s="4">
        <v>21521794.0154</v>
      </c>
      <c r="V292" s="4">
        <v>997232.13379999995</v>
      </c>
      <c r="W292" s="4">
        <v>2180006.9286000002</v>
      </c>
      <c r="X292" s="4">
        <f t="shared" si="80"/>
        <v>1090003.4643000001</v>
      </c>
      <c r="Y292" s="4">
        <f t="shared" si="81"/>
        <v>1090003.4643000001</v>
      </c>
      <c r="Z292" s="4">
        <v>54335144.846900001</v>
      </c>
      <c r="AA292" s="5">
        <f t="shared" si="75"/>
        <v>128092045.93120001</v>
      </c>
    </row>
    <row r="293" spans="1:27" ht="24.9" customHeight="1" x14ac:dyDescent="0.25">
      <c r="A293" s="151"/>
      <c r="B293" s="146"/>
      <c r="C293" s="1">
        <v>16</v>
      </c>
      <c r="D293" s="4" t="s">
        <v>343</v>
      </c>
      <c r="E293" s="4">
        <v>65688745.706999995</v>
      </c>
      <c r="F293" s="4">
        <v>0</v>
      </c>
      <c r="G293" s="4">
        <v>28191418.953000002</v>
      </c>
      <c r="H293" s="4">
        <v>1306275.3437999999</v>
      </c>
      <c r="I293" s="4">
        <v>2855593.2001</v>
      </c>
      <c r="J293" s="4">
        <v>0</v>
      </c>
      <c r="K293" s="4">
        <f t="shared" si="68"/>
        <v>2855593.2001</v>
      </c>
      <c r="L293" s="4">
        <v>75129873.623400003</v>
      </c>
      <c r="M293" s="5">
        <f t="shared" si="77"/>
        <v>173171906.82730001</v>
      </c>
      <c r="N293" s="8"/>
      <c r="O293" s="146"/>
      <c r="P293" s="9">
        <v>5</v>
      </c>
      <c r="Q293" s="113" t="s">
        <v>66</v>
      </c>
      <c r="R293" s="4" t="s">
        <v>692</v>
      </c>
      <c r="S293" s="4">
        <v>87250452.329799995</v>
      </c>
      <c r="T293" s="4">
        <v>0</v>
      </c>
      <c r="U293" s="4">
        <v>37444984.357699998</v>
      </c>
      <c r="V293" s="4">
        <v>1735047.8136</v>
      </c>
      <c r="W293" s="4">
        <v>3792914.5350000001</v>
      </c>
      <c r="X293" s="4">
        <f t="shared" si="80"/>
        <v>1896457.2675000001</v>
      </c>
      <c r="Y293" s="4">
        <f t="shared" si="81"/>
        <v>1896457.2675000001</v>
      </c>
      <c r="Z293" s="4">
        <v>100244441.802</v>
      </c>
      <c r="AA293" s="5">
        <f t="shared" si="75"/>
        <v>228571383.5706</v>
      </c>
    </row>
    <row r="294" spans="1:27" ht="24.9" customHeight="1" x14ac:dyDescent="0.25">
      <c r="A294" s="151"/>
      <c r="B294" s="147"/>
      <c r="C294" s="1">
        <v>17</v>
      </c>
      <c r="D294" s="4" t="s">
        <v>344</v>
      </c>
      <c r="E294" s="4">
        <v>54399360.052199997</v>
      </c>
      <c r="F294" s="4">
        <v>0</v>
      </c>
      <c r="G294" s="4">
        <v>23346391.128400002</v>
      </c>
      <c r="H294" s="4">
        <v>1081776.5203</v>
      </c>
      <c r="I294" s="4">
        <v>2364825.8310999996</v>
      </c>
      <c r="J294" s="4">
        <v>0</v>
      </c>
      <c r="K294" s="4">
        <f t="shared" si="68"/>
        <v>2364825.8310999996</v>
      </c>
      <c r="L294" s="4">
        <v>60500524.540399998</v>
      </c>
      <c r="M294" s="5">
        <f t="shared" si="77"/>
        <v>141692878.0724</v>
      </c>
      <c r="N294" s="8"/>
      <c r="O294" s="146"/>
      <c r="P294" s="9">
        <v>6</v>
      </c>
      <c r="Q294" s="113" t="s">
        <v>66</v>
      </c>
      <c r="R294" s="4" t="s">
        <v>693</v>
      </c>
      <c r="S294" s="4">
        <v>75449442.608400002</v>
      </c>
      <c r="T294" s="4">
        <v>0</v>
      </c>
      <c r="U294" s="4">
        <v>32380384.546100002</v>
      </c>
      <c r="V294" s="4">
        <v>1500374.92</v>
      </c>
      <c r="W294" s="4">
        <v>3279906.0622</v>
      </c>
      <c r="X294" s="4">
        <f t="shared" si="80"/>
        <v>1639953.0311</v>
      </c>
      <c r="Y294" s="4">
        <f t="shared" si="81"/>
        <v>1639953.0311</v>
      </c>
      <c r="Z294" s="4">
        <v>83870342.278799996</v>
      </c>
      <c r="AA294" s="5">
        <f t="shared" si="75"/>
        <v>194840497.38440001</v>
      </c>
    </row>
    <row r="295" spans="1:27" ht="24.9" customHeight="1" x14ac:dyDescent="0.25">
      <c r="A295" s="1"/>
      <c r="B295" s="150" t="s">
        <v>835</v>
      </c>
      <c r="C295" s="148"/>
      <c r="D295" s="11"/>
      <c r="E295" s="11">
        <f>SUM(E278:E294)</f>
        <v>1056444590.1372</v>
      </c>
      <c r="F295" s="11">
        <f t="shared" ref="F295:L295" si="82">SUM(F278:F294)</f>
        <v>0</v>
      </c>
      <c r="G295" s="11">
        <f t="shared" si="82"/>
        <v>453390785.90500003</v>
      </c>
      <c r="H295" s="11">
        <f t="shared" si="82"/>
        <v>21008279.353200004</v>
      </c>
      <c r="I295" s="11">
        <f t="shared" si="82"/>
        <v>45925309.662199996</v>
      </c>
      <c r="J295" s="11">
        <f t="shared" si="82"/>
        <v>0</v>
      </c>
      <c r="K295" s="11">
        <f t="shared" si="82"/>
        <v>45925309.662199996</v>
      </c>
      <c r="L295" s="11">
        <f t="shared" si="82"/>
        <v>1180935883.0371997</v>
      </c>
      <c r="M295" s="6">
        <f t="shared" si="77"/>
        <v>2757704848.0948</v>
      </c>
      <c r="N295" s="8"/>
      <c r="O295" s="146"/>
      <c r="P295" s="9">
        <v>7</v>
      </c>
      <c r="Q295" s="113" t="s">
        <v>66</v>
      </c>
      <c r="R295" s="4" t="s">
        <v>694</v>
      </c>
      <c r="S295" s="4">
        <v>66232802.784800008</v>
      </c>
      <c r="T295" s="4">
        <v>0</v>
      </c>
      <c r="U295" s="4">
        <v>28424910.106600001</v>
      </c>
      <c r="V295" s="4">
        <v>1317094.3713</v>
      </c>
      <c r="W295" s="4">
        <v>2879244.2177999998</v>
      </c>
      <c r="X295" s="4">
        <f t="shared" si="80"/>
        <v>1439622.1088999999</v>
      </c>
      <c r="Y295" s="4">
        <f t="shared" si="81"/>
        <v>1439622.1088999999</v>
      </c>
      <c r="Z295" s="4">
        <v>65060644.873999998</v>
      </c>
      <c r="AA295" s="5">
        <f t="shared" si="75"/>
        <v>162475074.24559999</v>
      </c>
    </row>
    <row r="296" spans="1:27" ht="24.9" customHeight="1" x14ac:dyDescent="0.25">
      <c r="A296" s="151">
        <v>15</v>
      </c>
      <c r="B296" s="145" t="s">
        <v>931</v>
      </c>
      <c r="C296" s="1">
        <v>1</v>
      </c>
      <c r="D296" s="4" t="s">
        <v>345</v>
      </c>
      <c r="E296" s="4">
        <v>86795136.939400002</v>
      </c>
      <c r="F296" s="117">
        <f>-4907596.13</f>
        <v>-4907596.13</v>
      </c>
      <c r="G296" s="117">
        <v>37249578.176700003</v>
      </c>
      <c r="H296" s="4">
        <v>1725993.4883999999</v>
      </c>
      <c r="I296" s="4">
        <v>3773121.2580999997</v>
      </c>
      <c r="J296" s="4">
        <v>0</v>
      </c>
      <c r="K296" s="4">
        <f t="shared" si="68"/>
        <v>3773121.2580999997</v>
      </c>
      <c r="L296" s="4">
        <v>91356785.101500005</v>
      </c>
      <c r="M296" s="5">
        <f>E296+F296+G296+H296+K296+L296</f>
        <v>215993018.83410001</v>
      </c>
      <c r="N296" s="8"/>
      <c r="O296" s="146"/>
      <c r="P296" s="9">
        <v>8</v>
      </c>
      <c r="Q296" s="113" t="s">
        <v>66</v>
      </c>
      <c r="R296" s="4" t="s">
        <v>695</v>
      </c>
      <c r="S296" s="4">
        <v>58494249.063999996</v>
      </c>
      <c r="T296" s="4">
        <v>0</v>
      </c>
      <c r="U296" s="4">
        <v>25103780.928599998</v>
      </c>
      <c r="V296" s="4">
        <v>1163206.7941999999</v>
      </c>
      <c r="W296" s="4">
        <v>2542837.1035999996</v>
      </c>
      <c r="X296" s="4">
        <f t="shared" si="80"/>
        <v>1271418.5517999998</v>
      </c>
      <c r="Y296" s="4">
        <f t="shared" si="81"/>
        <v>1271418.5517999998</v>
      </c>
      <c r="Z296" s="4">
        <v>59120051.467100002</v>
      </c>
      <c r="AA296" s="5">
        <f t="shared" si="75"/>
        <v>145152706.8057</v>
      </c>
    </row>
    <row r="297" spans="1:27" ht="24.9" customHeight="1" x14ac:dyDescent="0.25">
      <c r="A297" s="151"/>
      <c r="B297" s="146"/>
      <c r="C297" s="1">
        <v>2</v>
      </c>
      <c r="D297" s="4" t="s">
        <v>346</v>
      </c>
      <c r="E297" s="4">
        <v>63033448.822700001</v>
      </c>
      <c r="F297" s="117">
        <f t="shared" ref="F297:F306" si="83">-4907596.13</f>
        <v>-4907596.13</v>
      </c>
      <c r="G297" s="4">
        <v>27051854.083900001</v>
      </c>
      <c r="H297" s="4">
        <v>1253472.5567999999</v>
      </c>
      <c r="I297" s="4">
        <v>2740163.2639000001</v>
      </c>
      <c r="J297" s="4">
        <v>0</v>
      </c>
      <c r="K297" s="4">
        <f t="shared" si="68"/>
        <v>2740163.2639000001</v>
      </c>
      <c r="L297" s="4">
        <v>74619362.871299997</v>
      </c>
      <c r="M297" s="5">
        <f t="shared" ref="M297:M306" si="84">E297+F297+G297+H297+K297+L297</f>
        <v>163790705.46859998</v>
      </c>
      <c r="N297" s="8"/>
      <c r="O297" s="146"/>
      <c r="P297" s="9">
        <v>9</v>
      </c>
      <c r="Q297" s="113" t="s">
        <v>66</v>
      </c>
      <c r="R297" s="4" t="s">
        <v>696</v>
      </c>
      <c r="S297" s="4">
        <v>59996131.2214</v>
      </c>
      <c r="T297" s="4">
        <v>0</v>
      </c>
      <c r="U297" s="4">
        <v>25748338.663199998</v>
      </c>
      <c r="V297" s="4">
        <v>1193072.97</v>
      </c>
      <c r="W297" s="4">
        <v>2608126.2856000001</v>
      </c>
      <c r="X297" s="4">
        <f t="shared" si="80"/>
        <v>1304063.1428</v>
      </c>
      <c r="Y297" s="4">
        <f t="shared" si="81"/>
        <v>1304063.1428</v>
      </c>
      <c r="Z297" s="4">
        <v>61687220.2553</v>
      </c>
      <c r="AA297" s="5">
        <f t="shared" si="75"/>
        <v>149928826.2527</v>
      </c>
    </row>
    <row r="298" spans="1:27" ht="24.9" customHeight="1" x14ac:dyDescent="0.25">
      <c r="A298" s="151"/>
      <c r="B298" s="146"/>
      <c r="C298" s="1">
        <v>3</v>
      </c>
      <c r="D298" s="4" t="s">
        <v>846</v>
      </c>
      <c r="E298" s="4">
        <v>63441781.344799995</v>
      </c>
      <c r="F298" s="117">
        <f t="shared" si="83"/>
        <v>-4907596.13</v>
      </c>
      <c r="G298" s="4">
        <v>27227096.784499999</v>
      </c>
      <c r="H298" s="4">
        <v>1261592.5885000001</v>
      </c>
      <c r="I298" s="4">
        <v>2757914.1214999999</v>
      </c>
      <c r="J298" s="4">
        <v>0</v>
      </c>
      <c r="K298" s="4">
        <f t="shared" si="68"/>
        <v>2757914.1214999999</v>
      </c>
      <c r="L298" s="4">
        <v>73229519.942900002</v>
      </c>
      <c r="M298" s="5">
        <f t="shared" si="84"/>
        <v>163010308.65219998</v>
      </c>
      <c r="N298" s="8"/>
      <c r="O298" s="146"/>
      <c r="P298" s="9">
        <v>10</v>
      </c>
      <c r="Q298" s="113" t="s">
        <v>66</v>
      </c>
      <c r="R298" s="4" t="s">
        <v>697</v>
      </c>
      <c r="S298" s="4">
        <v>56915025.287300006</v>
      </c>
      <c r="T298" s="4">
        <v>0</v>
      </c>
      <c r="U298" s="4">
        <v>24426030.750399999</v>
      </c>
      <c r="V298" s="4">
        <v>1131802.6158</v>
      </c>
      <c r="W298" s="4">
        <v>2474185.7596</v>
      </c>
      <c r="X298" s="4">
        <f t="shared" si="80"/>
        <v>1237092.8798</v>
      </c>
      <c r="Y298" s="4">
        <f t="shared" si="81"/>
        <v>1237092.8798</v>
      </c>
      <c r="Z298" s="4">
        <v>57100538.229699999</v>
      </c>
      <c r="AA298" s="5">
        <f t="shared" si="75"/>
        <v>140810489.76300001</v>
      </c>
    </row>
    <row r="299" spans="1:27" ht="24.9" customHeight="1" x14ac:dyDescent="0.25">
      <c r="A299" s="151"/>
      <c r="B299" s="146"/>
      <c r="C299" s="1">
        <v>4</v>
      </c>
      <c r="D299" s="4" t="s">
        <v>347</v>
      </c>
      <c r="E299" s="4">
        <v>69128381.508699998</v>
      </c>
      <c r="F299" s="117">
        <f t="shared" si="83"/>
        <v>-4907596.13</v>
      </c>
      <c r="G299" s="4">
        <v>29667595.928100001</v>
      </c>
      <c r="H299" s="4">
        <v>1374675.3626000001</v>
      </c>
      <c r="I299" s="4">
        <v>3005119.5840000003</v>
      </c>
      <c r="J299" s="4">
        <v>0</v>
      </c>
      <c r="K299" s="4">
        <f t="shared" si="68"/>
        <v>3005119.5840000003</v>
      </c>
      <c r="L299" s="4">
        <v>73903536.994000003</v>
      </c>
      <c r="M299" s="5">
        <f t="shared" si="84"/>
        <v>172171713.24739999</v>
      </c>
      <c r="N299" s="8"/>
      <c r="O299" s="146"/>
      <c r="P299" s="9">
        <v>11</v>
      </c>
      <c r="Q299" s="113" t="s">
        <v>66</v>
      </c>
      <c r="R299" s="4" t="s">
        <v>698</v>
      </c>
      <c r="S299" s="4">
        <v>78635488.878399998</v>
      </c>
      <c r="T299" s="4">
        <v>0</v>
      </c>
      <c r="U299" s="4">
        <v>33747729.351300001</v>
      </c>
      <c r="V299" s="4">
        <v>1563732.1</v>
      </c>
      <c r="W299" s="4">
        <v>3418408.5098000001</v>
      </c>
      <c r="X299" s="4">
        <f t="shared" si="80"/>
        <v>1709204.2549000001</v>
      </c>
      <c r="Y299" s="4">
        <f t="shared" si="81"/>
        <v>1709204.2549000001</v>
      </c>
      <c r="Z299" s="4">
        <v>82296166.506400004</v>
      </c>
      <c r="AA299" s="5">
        <f t="shared" si="75"/>
        <v>197952321.09099999</v>
      </c>
    </row>
    <row r="300" spans="1:27" ht="24.9" customHeight="1" x14ac:dyDescent="0.25">
      <c r="A300" s="151"/>
      <c r="B300" s="146"/>
      <c r="C300" s="1">
        <v>5</v>
      </c>
      <c r="D300" s="4" t="s">
        <v>348</v>
      </c>
      <c r="E300" s="4">
        <v>67236811.782500014</v>
      </c>
      <c r="F300" s="117">
        <f t="shared" si="83"/>
        <v>-4907596.13</v>
      </c>
      <c r="G300" s="4">
        <v>28855797.285</v>
      </c>
      <c r="H300" s="4">
        <v>1337059.9251999999</v>
      </c>
      <c r="I300" s="4">
        <v>2922890.0698999995</v>
      </c>
      <c r="J300" s="4">
        <v>0</v>
      </c>
      <c r="K300" s="4">
        <f t="shared" si="68"/>
        <v>2922890.0698999995</v>
      </c>
      <c r="L300" s="4">
        <v>77763440.031299993</v>
      </c>
      <c r="M300" s="5">
        <f t="shared" si="84"/>
        <v>173208402.96390003</v>
      </c>
      <c r="N300" s="8"/>
      <c r="O300" s="146"/>
      <c r="P300" s="9">
        <v>12</v>
      </c>
      <c r="Q300" s="113" t="s">
        <v>66</v>
      </c>
      <c r="R300" s="4" t="s">
        <v>699</v>
      </c>
      <c r="S300" s="4">
        <v>52941526.530199997</v>
      </c>
      <c r="T300" s="4">
        <v>0</v>
      </c>
      <c r="U300" s="4">
        <v>22720737.599100001</v>
      </c>
      <c r="V300" s="4">
        <v>1052786.2882000001</v>
      </c>
      <c r="W300" s="4">
        <v>2301451.5124999997</v>
      </c>
      <c r="X300" s="4">
        <f t="shared" si="80"/>
        <v>1150725.7562499999</v>
      </c>
      <c r="Y300" s="4">
        <f t="shared" si="81"/>
        <v>1150725.7562499999</v>
      </c>
      <c r="Z300" s="4">
        <v>55912526.407899998</v>
      </c>
      <c r="AA300" s="5">
        <f t="shared" si="75"/>
        <v>133778302.58164999</v>
      </c>
    </row>
    <row r="301" spans="1:27" ht="24.9" customHeight="1" x14ac:dyDescent="0.25">
      <c r="A301" s="151"/>
      <c r="B301" s="146"/>
      <c r="C301" s="1">
        <v>6</v>
      </c>
      <c r="D301" s="4" t="s">
        <v>50</v>
      </c>
      <c r="E301" s="4">
        <v>73212347.004099995</v>
      </c>
      <c r="F301" s="117">
        <f t="shared" si="83"/>
        <v>-4907596.13</v>
      </c>
      <c r="G301" s="4">
        <v>31420297.7194</v>
      </c>
      <c r="H301" s="4">
        <v>1455888.4132000001</v>
      </c>
      <c r="I301" s="4">
        <v>3182655.9940999998</v>
      </c>
      <c r="J301" s="4">
        <v>0</v>
      </c>
      <c r="K301" s="4">
        <f t="shared" si="68"/>
        <v>3182655.9940999998</v>
      </c>
      <c r="L301" s="4">
        <v>82026203.834800005</v>
      </c>
      <c r="M301" s="5">
        <f t="shared" si="84"/>
        <v>186389796.83560002</v>
      </c>
      <c r="N301" s="8"/>
      <c r="O301" s="146"/>
      <c r="P301" s="9">
        <v>13</v>
      </c>
      <c r="Q301" s="113" t="s">
        <v>66</v>
      </c>
      <c r="R301" s="4" t="s">
        <v>700</v>
      </c>
      <c r="S301" s="4">
        <v>70677962.358099997</v>
      </c>
      <c r="T301" s="4">
        <v>0</v>
      </c>
      <c r="U301" s="4">
        <v>30332624.350400001</v>
      </c>
      <c r="V301" s="4">
        <v>1405490.0666</v>
      </c>
      <c r="W301" s="4">
        <v>3072482.3032</v>
      </c>
      <c r="X301" s="4">
        <f t="shared" si="80"/>
        <v>1536241.1516</v>
      </c>
      <c r="Y301" s="4">
        <f t="shared" si="81"/>
        <v>1536241.1516</v>
      </c>
      <c r="Z301" s="4">
        <v>68505131.139799997</v>
      </c>
      <c r="AA301" s="5">
        <f t="shared" si="75"/>
        <v>172457449.06650001</v>
      </c>
    </row>
    <row r="302" spans="1:27" ht="24.9" customHeight="1" x14ac:dyDescent="0.25">
      <c r="A302" s="151"/>
      <c r="B302" s="146"/>
      <c r="C302" s="1">
        <v>7</v>
      </c>
      <c r="D302" s="4" t="s">
        <v>349</v>
      </c>
      <c r="E302" s="4">
        <v>57405245.402000003</v>
      </c>
      <c r="F302" s="117">
        <f t="shared" si="83"/>
        <v>-4907596.13</v>
      </c>
      <c r="G302" s="4">
        <v>24636416.875</v>
      </c>
      <c r="H302" s="4">
        <v>1141551.0506</v>
      </c>
      <c r="I302" s="4">
        <v>2495496.3998000002</v>
      </c>
      <c r="J302" s="4">
        <v>0</v>
      </c>
      <c r="K302" s="4">
        <f t="shared" si="68"/>
        <v>2495496.3998000002</v>
      </c>
      <c r="L302" s="4">
        <v>66238362.899999999</v>
      </c>
      <c r="M302" s="5">
        <f t="shared" si="84"/>
        <v>147009476.49740002</v>
      </c>
      <c r="N302" s="8"/>
      <c r="O302" s="146"/>
      <c r="P302" s="9">
        <v>14</v>
      </c>
      <c r="Q302" s="113" t="s">
        <v>66</v>
      </c>
      <c r="R302" s="4" t="s">
        <v>701</v>
      </c>
      <c r="S302" s="4">
        <v>70575738.651500002</v>
      </c>
      <c r="T302" s="4">
        <v>0</v>
      </c>
      <c r="U302" s="4">
        <v>30288753.344799999</v>
      </c>
      <c r="V302" s="4">
        <v>1403457.2631999999</v>
      </c>
      <c r="W302" s="4">
        <v>3068038.4777000002</v>
      </c>
      <c r="X302" s="4">
        <f t="shared" si="80"/>
        <v>1534019.2388500001</v>
      </c>
      <c r="Y302" s="4">
        <f t="shared" si="81"/>
        <v>1534019.2388500001</v>
      </c>
      <c r="Z302" s="4">
        <v>69205595.946799994</v>
      </c>
      <c r="AA302" s="5">
        <f t="shared" si="75"/>
        <v>173007564.44514999</v>
      </c>
    </row>
    <row r="303" spans="1:27" ht="24.9" customHeight="1" x14ac:dyDescent="0.25">
      <c r="A303" s="151"/>
      <c r="B303" s="146"/>
      <c r="C303" s="1">
        <v>8</v>
      </c>
      <c r="D303" s="4" t="s">
        <v>350</v>
      </c>
      <c r="E303" s="4">
        <v>61577699.824600004</v>
      </c>
      <c r="F303" s="117">
        <f t="shared" si="83"/>
        <v>-4907596.13</v>
      </c>
      <c r="G303" s="4">
        <v>26427095.162700001</v>
      </c>
      <c r="H303" s="4">
        <v>1224523.7771999999</v>
      </c>
      <c r="I303" s="4">
        <v>2676879.5628999998</v>
      </c>
      <c r="J303" s="4">
        <v>0</v>
      </c>
      <c r="K303" s="4">
        <f t="shared" si="68"/>
        <v>2676879.5628999998</v>
      </c>
      <c r="L303" s="4">
        <v>72315068.747500002</v>
      </c>
      <c r="M303" s="5">
        <f t="shared" si="84"/>
        <v>159313670.94490001</v>
      </c>
      <c r="N303" s="8"/>
      <c r="O303" s="146"/>
      <c r="P303" s="9">
        <v>15</v>
      </c>
      <c r="Q303" s="113" t="s">
        <v>66</v>
      </c>
      <c r="R303" s="4" t="s">
        <v>702</v>
      </c>
      <c r="S303" s="4">
        <v>55774331.425800003</v>
      </c>
      <c r="T303" s="4">
        <v>0</v>
      </c>
      <c r="U303" s="4">
        <v>23936482.987</v>
      </c>
      <c r="V303" s="4">
        <v>1109118.9697</v>
      </c>
      <c r="W303" s="4">
        <v>2424598.0015000002</v>
      </c>
      <c r="X303" s="4">
        <f t="shared" si="80"/>
        <v>1212299.0007500001</v>
      </c>
      <c r="Y303" s="4">
        <f t="shared" si="81"/>
        <v>1212299.0007500001</v>
      </c>
      <c r="Z303" s="4">
        <v>60473562.124799997</v>
      </c>
      <c r="AA303" s="5">
        <f t="shared" si="75"/>
        <v>142505794.50804999</v>
      </c>
    </row>
    <row r="304" spans="1:27" ht="24.9" customHeight="1" x14ac:dyDescent="0.25">
      <c r="A304" s="151"/>
      <c r="B304" s="146"/>
      <c r="C304" s="1">
        <v>9</v>
      </c>
      <c r="D304" s="4" t="s">
        <v>351</v>
      </c>
      <c r="E304" s="4">
        <v>56139313.118699998</v>
      </c>
      <c r="F304" s="117">
        <f t="shared" si="83"/>
        <v>-4907596.13</v>
      </c>
      <c r="G304" s="4">
        <v>24093120.9575</v>
      </c>
      <c r="H304" s="4">
        <v>1116376.9342</v>
      </c>
      <c r="I304" s="4">
        <v>2440464.3303000005</v>
      </c>
      <c r="J304" s="4">
        <v>0</v>
      </c>
      <c r="K304" s="4">
        <f t="shared" si="68"/>
        <v>2440464.3303000005</v>
      </c>
      <c r="L304" s="4">
        <v>64686226.924199998</v>
      </c>
      <c r="M304" s="5">
        <f t="shared" si="84"/>
        <v>143567906.1349</v>
      </c>
      <c r="N304" s="8"/>
      <c r="O304" s="146"/>
      <c r="P304" s="9">
        <v>16</v>
      </c>
      <c r="Q304" s="113" t="s">
        <v>66</v>
      </c>
      <c r="R304" s="4" t="s">
        <v>703</v>
      </c>
      <c r="S304" s="4">
        <v>71066628.390100002</v>
      </c>
      <c r="T304" s="4">
        <v>0</v>
      </c>
      <c r="U304" s="4">
        <v>30499426.8495</v>
      </c>
      <c r="V304" s="4">
        <v>1413219.0138999999</v>
      </c>
      <c r="W304" s="4">
        <v>3089378.2276000003</v>
      </c>
      <c r="X304" s="4">
        <f t="shared" si="80"/>
        <v>1544689.1138000002</v>
      </c>
      <c r="Y304" s="4">
        <f t="shared" si="81"/>
        <v>1544689.1138000002</v>
      </c>
      <c r="Z304" s="4">
        <v>70686670.2755</v>
      </c>
      <c r="AA304" s="5">
        <f t="shared" si="75"/>
        <v>175210633.6428</v>
      </c>
    </row>
    <row r="305" spans="1:27" ht="24.9" customHeight="1" x14ac:dyDescent="0.25">
      <c r="A305" s="151"/>
      <c r="B305" s="146"/>
      <c r="C305" s="1">
        <v>10</v>
      </c>
      <c r="D305" s="4" t="s">
        <v>352</v>
      </c>
      <c r="E305" s="4">
        <v>53241031.608400002</v>
      </c>
      <c r="F305" s="117">
        <f t="shared" si="83"/>
        <v>-4907596.13</v>
      </c>
      <c r="G305" s="4">
        <v>22849275.190299999</v>
      </c>
      <c r="H305" s="4">
        <v>1058742.1958000001</v>
      </c>
      <c r="I305" s="4">
        <v>2314471.4698999999</v>
      </c>
      <c r="J305" s="4">
        <v>0</v>
      </c>
      <c r="K305" s="4">
        <f t="shared" si="68"/>
        <v>2314471.4698999999</v>
      </c>
      <c r="L305" s="4">
        <v>66467443.209700003</v>
      </c>
      <c r="M305" s="5">
        <f t="shared" si="84"/>
        <v>141023367.54409999</v>
      </c>
      <c r="N305" s="8"/>
      <c r="O305" s="147"/>
      <c r="P305" s="9">
        <v>17</v>
      </c>
      <c r="Q305" s="113" t="s">
        <v>66</v>
      </c>
      <c r="R305" s="4" t="s">
        <v>704</v>
      </c>
      <c r="S305" s="4">
        <v>75508609.022199988</v>
      </c>
      <c r="T305" s="4">
        <v>0</v>
      </c>
      <c r="U305" s="4">
        <v>32405776.797800001</v>
      </c>
      <c r="V305" s="4">
        <v>1501551.4933</v>
      </c>
      <c r="W305" s="4">
        <v>3282478.1194000002</v>
      </c>
      <c r="X305" s="4">
        <f t="shared" si="80"/>
        <v>1641239.0597000001</v>
      </c>
      <c r="Y305" s="4">
        <f t="shared" si="81"/>
        <v>1641239.0597000001</v>
      </c>
      <c r="Z305" s="4">
        <v>64501769.063100003</v>
      </c>
      <c r="AA305" s="5">
        <f t="shared" si="75"/>
        <v>175558945.43610001</v>
      </c>
    </row>
    <row r="306" spans="1:27" ht="24.9" customHeight="1" x14ac:dyDescent="0.25">
      <c r="A306" s="151"/>
      <c r="B306" s="147"/>
      <c r="C306" s="1">
        <v>11</v>
      </c>
      <c r="D306" s="4" t="s">
        <v>353</v>
      </c>
      <c r="E306" s="4">
        <v>72665373.655100003</v>
      </c>
      <c r="F306" s="117">
        <f t="shared" si="83"/>
        <v>-4907596.13</v>
      </c>
      <c r="G306" s="4">
        <v>31185554.999400001</v>
      </c>
      <c r="H306" s="4">
        <v>1445011.3932</v>
      </c>
      <c r="I306" s="4">
        <v>3158878.2015</v>
      </c>
      <c r="J306" s="4">
        <v>0</v>
      </c>
      <c r="K306" s="4">
        <f t="shared" ref="K306" si="85">I306-J306</f>
        <v>3158878.2015</v>
      </c>
      <c r="L306" s="4">
        <v>80322861.497099996</v>
      </c>
      <c r="M306" s="5">
        <f t="shared" si="84"/>
        <v>183870083.61629999</v>
      </c>
      <c r="N306" s="8"/>
      <c r="O306" s="1"/>
      <c r="P306" s="148"/>
      <c r="Q306" s="149"/>
      <c r="R306" s="11"/>
      <c r="S306" s="11">
        <f>S289+S290+S291+S292+S293+S294+S295+S296+S297+S298+S299+S300+S301+S302+S303+S304+S305</f>
        <v>1127831408.336</v>
      </c>
      <c r="T306" s="11">
        <f t="shared" ref="T306:Z306" si="86">T289+T290+T291+T292+T293+T294+T295+T296+T297+T298+T299+T300+T301+T302+T303+T304+T305</f>
        <v>0</v>
      </c>
      <c r="U306" s="11">
        <f t="shared" si="86"/>
        <v>484027627.54229999</v>
      </c>
      <c r="V306" s="11">
        <f t="shared" si="86"/>
        <v>22427865.607999999</v>
      </c>
      <c r="W306" s="11">
        <f t="shared" si="86"/>
        <v>49028607.044200003</v>
      </c>
      <c r="X306" s="11">
        <f t="shared" si="86"/>
        <v>24514303.522100002</v>
      </c>
      <c r="Y306" s="11">
        <f t="shared" si="86"/>
        <v>24514303.522100002</v>
      </c>
      <c r="Z306" s="11">
        <f t="shared" si="86"/>
        <v>1153910216.9021001</v>
      </c>
      <c r="AA306" s="6">
        <f t="shared" ref="AA306" si="87">S306+T306+U306+V306+Y306+Z306</f>
        <v>2812711421.9105</v>
      </c>
    </row>
    <row r="307" spans="1:27" ht="24.9" customHeight="1" x14ac:dyDescent="0.25">
      <c r="A307" s="1"/>
      <c r="B307" s="150" t="s">
        <v>836</v>
      </c>
      <c r="C307" s="148"/>
      <c r="D307" s="11"/>
      <c r="E307" s="11">
        <f>SUM(E296:E306)</f>
        <v>723876571.01100004</v>
      </c>
      <c r="F307" s="11">
        <f t="shared" ref="F307:L307" si="88">SUM(F296:F306)</f>
        <v>-53983557.430000007</v>
      </c>
      <c r="G307" s="11">
        <f t="shared" si="88"/>
        <v>310663683.16250002</v>
      </c>
      <c r="H307" s="11">
        <f t="shared" si="88"/>
        <v>14394887.685700003</v>
      </c>
      <c r="I307" s="11">
        <f t="shared" si="88"/>
        <v>31468054.255899999</v>
      </c>
      <c r="J307" s="11">
        <f t="shared" si="88"/>
        <v>0</v>
      </c>
      <c r="K307" s="11">
        <f t="shared" si="88"/>
        <v>31468054.255899999</v>
      </c>
      <c r="L307" s="11">
        <f t="shared" si="88"/>
        <v>822928812.05430007</v>
      </c>
      <c r="M307" s="6">
        <f>E307+F307+G307+H307+K307+L307</f>
        <v>1849348450.7394004</v>
      </c>
      <c r="N307" s="8"/>
      <c r="O307" s="145">
        <v>32</v>
      </c>
      <c r="P307" s="9">
        <v>1</v>
      </c>
      <c r="Q307" s="113" t="s">
        <v>67</v>
      </c>
      <c r="R307" s="4" t="s">
        <v>705</v>
      </c>
      <c r="S307" s="4">
        <v>50240149.331599995</v>
      </c>
      <c r="T307" s="4">
        <v>0</v>
      </c>
      <c r="U307" s="4">
        <v>21561396.595699999</v>
      </c>
      <c r="V307" s="4">
        <v>999067.15579999995</v>
      </c>
      <c r="W307" s="4">
        <v>2184018.3925000001</v>
      </c>
      <c r="X307" s="4">
        <f>W307/2</f>
        <v>1092009.19625</v>
      </c>
      <c r="Y307" s="4">
        <f>W307-X307</f>
        <v>1092009.19625</v>
      </c>
      <c r="Z307" s="4">
        <v>106985157.2895</v>
      </c>
      <c r="AA307" s="5">
        <f t="shared" si="75"/>
        <v>180877779.56884998</v>
      </c>
    </row>
    <row r="308" spans="1:27" ht="24.9" customHeight="1" x14ac:dyDescent="0.25">
      <c r="A308" s="151">
        <v>16</v>
      </c>
      <c r="B308" s="145" t="s">
        <v>932</v>
      </c>
      <c r="C308" s="1">
        <v>1</v>
      </c>
      <c r="D308" s="4" t="s">
        <v>354</v>
      </c>
      <c r="E308" s="4">
        <v>56802244.652400002</v>
      </c>
      <c r="F308" s="4">
        <v>0</v>
      </c>
      <c r="G308" s="4">
        <v>24377629.063200001</v>
      </c>
      <c r="H308" s="4">
        <v>1129559.8791</v>
      </c>
      <c r="I308" s="4">
        <v>2469283.0079000001</v>
      </c>
      <c r="J308" s="4">
        <f t="shared" ref="J308:J334" si="89">I308/2</f>
        <v>1234641.50395</v>
      </c>
      <c r="K308" s="4">
        <f>I308/2</f>
        <v>1234641.50395</v>
      </c>
      <c r="L308" s="4">
        <v>66540321.370499998</v>
      </c>
      <c r="M308" s="5">
        <f>E308+F308+G308+H308+K308+L308</f>
        <v>150084396.46915001</v>
      </c>
      <c r="N308" s="8"/>
      <c r="O308" s="146"/>
      <c r="P308" s="9">
        <v>2</v>
      </c>
      <c r="Q308" s="113" t="s">
        <v>67</v>
      </c>
      <c r="R308" s="4" t="s">
        <v>706</v>
      </c>
      <c r="S308" s="4">
        <v>62771164.812600002</v>
      </c>
      <c r="T308" s="4">
        <v>0</v>
      </c>
      <c r="U308" s="4">
        <v>26939290.533799998</v>
      </c>
      <c r="V308" s="4">
        <v>1248256.8211000001</v>
      </c>
      <c r="W308" s="4">
        <v>2728761.3649999998</v>
      </c>
      <c r="X308" s="4">
        <f t="shared" ref="X308:X329" si="90">W308/2</f>
        <v>1364380.6824999999</v>
      </c>
      <c r="Y308" s="4">
        <f t="shared" ref="Y308:Y329" si="91">W308-X308</f>
        <v>1364380.6824999999</v>
      </c>
      <c r="Z308" s="4">
        <v>118028831.83419999</v>
      </c>
      <c r="AA308" s="5">
        <f t="shared" si="75"/>
        <v>210351924.68419999</v>
      </c>
    </row>
    <row r="309" spans="1:27" ht="24.9" customHeight="1" x14ac:dyDescent="0.25">
      <c r="A309" s="151"/>
      <c r="B309" s="146"/>
      <c r="C309" s="1">
        <v>2</v>
      </c>
      <c r="D309" s="4" t="s">
        <v>355</v>
      </c>
      <c r="E309" s="4">
        <v>53453775.4142</v>
      </c>
      <c r="F309" s="4">
        <v>0</v>
      </c>
      <c r="G309" s="4">
        <v>22940577.7368</v>
      </c>
      <c r="H309" s="4">
        <v>1062972.7833</v>
      </c>
      <c r="I309" s="4">
        <v>2323719.7779999995</v>
      </c>
      <c r="J309" s="4">
        <f t="shared" si="89"/>
        <v>1161859.8889999997</v>
      </c>
      <c r="K309" s="4">
        <f t="shared" ref="K309:K334" si="92">I309/2</f>
        <v>1161859.8889999997</v>
      </c>
      <c r="L309" s="4">
        <v>63234351.886699997</v>
      </c>
      <c r="M309" s="5">
        <f t="shared" ref="M309:M335" si="93">E309+F309+G309+H309+K309+L309</f>
        <v>141853537.70999998</v>
      </c>
      <c r="N309" s="8"/>
      <c r="O309" s="146"/>
      <c r="P309" s="9">
        <v>3</v>
      </c>
      <c r="Q309" s="113" t="s">
        <v>67</v>
      </c>
      <c r="R309" s="4" t="s">
        <v>707</v>
      </c>
      <c r="S309" s="4">
        <v>57825409.520599999</v>
      </c>
      <c r="T309" s="4">
        <v>0</v>
      </c>
      <c r="U309" s="4">
        <v>24816737.302200001</v>
      </c>
      <c r="V309" s="4">
        <v>1149906.3636</v>
      </c>
      <c r="W309" s="4">
        <v>2513761.5955999997</v>
      </c>
      <c r="X309" s="4">
        <f t="shared" si="90"/>
        <v>1256880.7977999998</v>
      </c>
      <c r="Y309" s="4">
        <f t="shared" si="91"/>
        <v>1256880.7977999998</v>
      </c>
      <c r="Z309" s="4">
        <v>105550433.32080001</v>
      </c>
      <c r="AA309" s="5">
        <f t="shared" si="75"/>
        <v>190599367.30500001</v>
      </c>
    </row>
    <row r="310" spans="1:27" ht="24.9" customHeight="1" x14ac:dyDescent="0.25">
      <c r="A310" s="151"/>
      <c r="B310" s="146"/>
      <c r="C310" s="1">
        <v>3</v>
      </c>
      <c r="D310" s="4" t="s">
        <v>356</v>
      </c>
      <c r="E310" s="4">
        <v>49107426.366099998</v>
      </c>
      <c r="F310" s="4">
        <v>0</v>
      </c>
      <c r="G310" s="4">
        <v>21075269.675000001</v>
      </c>
      <c r="H310" s="4">
        <v>976542.01749999996</v>
      </c>
      <c r="I310" s="4">
        <v>2134777.1417999999</v>
      </c>
      <c r="J310" s="4">
        <f t="shared" si="89"/>
        <v>1067388.5708999999</v>
      </c>
      <c r="K310" s="4">
        <f t="shared" si="92"/>
        <v>1067388.5708999999</v>
      </c>
      <c r="L310" s="4">
        <v>57895244.564000003</v>
      </c>
      <c r="M310" s="5">
        <f t="shared" si="93"/>
        <v>130121871.19349998</v>
      </c>
      <c r="N310" s="8"/>
      <c r="O310" s="146"/>
      <c r="P310" s="9">
        <v>4</v>
      </c>
      <c r="Q310" s="113" t="s">
        <v>67</v>
      </c>
      <c r="R310" s="4" t="s">
        <v>708</v>
      </c>
      <c r="S310" s="4">
        <v>61727466.065899998</v>
      </c>
      <c r="T310" s="4">
        <v>0</v>
      </c>
      <c r="U310" s="4">
        <v>26491369.838799998</v>
      </c>
      <c r="V310" s="4">
        <v>1227502.0034</v>
      </c>
      <c r="W310" s="4">
        <v>2683390.1373000001</v>
      </c>
      <c r="X310" s="4">
        <f t="shared" si="90"/>
        <v>1341695.06865</v>
      </c>
      <c r="Y310" s="4">
        <f t="shared" si="91"/>
        <v>1341695.06865</v>
      </c>
      <c r="Z310" s="4">
        <v>112897432.8973</v>
      </c>
      <c r="AA310" s="5">
        <f t="shared" si="75"/>
        <v>203685465.87405002</v>
      </c>
    </row>
    <row r="311" spans="1:27" ht="24.9" customHeight="1" x14ac:dyDescent="0.25">
      <c r="A311" s="151"/>
      <c r="B311" s="146"/>
      <c r="C311" s="1">
        <v>4</v>
      </c>
      <c r="D311" s="4" t="s">
        <v>357</v>
      </c>
      <c r="E311" s="4">
        <v>52229536.151999995</v>
      </c>
      <c r="F311" s="4">
        <v>0</v>
      </c>
      <c r="G311" s="4">
        <v>22415175.073600002</v>
      </c>
      <c r="H311" s="4">
        <v>1038627.7674</v>
      </c>
      <c r="I311" s="4">
        <v>2270500.1697999998</v>
      </c>
      <c r="J311" s="4">
        <f t="shared" si="89"/>
        <v>1135250.0848999999</v>
      </c>
      <c r="K311" s="4">
        <f t="shared" si="92"/>
        <v>1135250.0848999999</v>
      </c>
      <c r="L311" s="4">
        <v>62525204.735600002</v>
      </c>
      <c r="M311" s="5">
        <f t="shared" si="93"/>
        <v>139343793.81350002</v>
      </c>
      <c r="N311" s="8"/>
      <c r="O311" s="146"/>
      <c r="P311" s="9">
        <v>5</v>
      </c>
      <c r="Q311" s="113" t="s">
        <v>67</v>
      </c>
      <c r="R311" s="4" t="s">
        <v>709</v>
      </c>
      <c r="S311" s="4">
        <v>57298531.590599999</v>
      </c>
      <c r="T311" s="4">
        <v>0</v>
      </c>
      <c r="U311" s="4">
        <v>24590618.865899999</v>
      </c>
      <c r="V311" s="4">
        <v>1139428.9576999999</v>
      </c>
      <c r="W311" s="4">
        <v>2490857.3824</v>
      </c>
      <c r="X311" s="4">
        <f t="shared" si="90"/>
        <v>1245428.6912</v>
      </c>
      <c r="Y311" s="4">
        <f t="shared" si="91"/>
        <v>1245428.6912</v>
      </c>
      <c r="Z311" s="4">
        <v>114111758.9004</v>
      </c>
      <c r="AA311" s="5">
        <f t="shared" si="75"/>
        <v>198385767.00580001</v>
      </c>
    </row>
    <row r="312" spans="1:27" ht="24.9" customHeight="1" x14ac:dyDescent="0.25">
      <c r="A312" s="151"/>
      <c r="B312" s="146"/>
      <c r="C312" s="1">
        <v>5</v>
      </c>
      <c r="D312" s="4" t="s">
        <v>358</v>
      </c>
      <c r="E312" s="4">
        <v>56006061.1457</v>
      </c>
      <c r="F312" s="4">
        <v>0</v>
      </c>
      <c r="G312" s="4">
        <v>24035933.6547</v>
      </c>
      <c r="H312" s="4">
        <v>1113727.1078999999</v>
      </c>
      <c r="I312" s="4">
        <v>2434671.6572000002</v>
      </c>
      <c r="J312" s="4">
        <f t="shared" si="89"/>
        <v>1217335.8286000001</v>
      </c>
      <c r="K312" s="4">
        <f t="shared" si="92"/>
        <v>1217335.8286000001</v>
      </c>
      <c r="L312" s="4">
        <v>61565204.627300002</v>
      </c>
      <c r="M312" s="5">
        <f t="shared" si="93"/>
        <v>143938262.3642</v>
      </c>
      <c r="N312" s="8"/>
      <c r="O312" s="146"/>
      <c r="P312" s="9">
        <v>6</v>
      </c>
      <c r="Q312" s="113" t="s">
        <v>67</v>
      </c>
      <c r="R312" s="4" t="s">
        <v>710</v>
      </c>
      <c r="S312" s="4">
        <v>57288957.101800002</v>
      </c>
      <c r="T312" s="4">
        <v>0</v>
      </c>
      <c r="U312" s="4">
        <v>24586509.8147</v>
      </c>
      <c r="V312" s="4">
        <v>1139238.561</v>
      </c>
      <c r="W312" s="4">
        <v>2490441.1643000003</v>
      </c>
      <c r="X312" s="4">
        <f t="shared" si="90"/>
        <v>1245220.5821500001</v>
      </c>
      <c r="Y312" s="4">
        <f t="shared" si="91"/>
        <v>1245220.5821500001</v>
      </c>
      <c r="Z312" s="4">
        <v>113478348.50470001</v>
      </c>
      <c r="AA312" s="5">
        <f t="shared" si="75"/>
        <v>197738274.56435001</v>
      </c>
    </row>
    <row r="313" spans="1:27" ht="24.9" customHeight="1" x14ac:dyDescent="0.25">
      <c r="A313" s="151"/>
      <c r="B313" s="146"/>
      <c r="C313" s="1">
        <v>6</v>
      </c>
      <c r="D313" s="4" t="s">
        <v>359</v>
      </c>
      <c r="E313" s="4">
        <v>56193595.942000002</v>
      </c>
      <c r="F313" s="4">
        <v>0</v>
      </c>
      <c r="G313" s="4">
        <v>24116417.335000001</v>
      </c>
      <c r="H313" s="4">
        <v>1117456.3933000001</v>
      </c>
      <c r="I313" s="4">
        <v>2442824.0901000001</v>
      </c>
      <c r="J313" s="4">
        <f t="shared" si="89"/>
        <v>1221412.0450500001</v>
      </c>
      <c r="K313" s="4">
        <f t="shared" si="92"/>
        <v>1221412.0450500001</v>
      </c>
      <c r="L313" s="4">
        <v>61761959.902000003</v>
      </c>
      <c r="M313" s="5">
        <f t="shared" si="93"/>
        <v>144410841.61735001</v>
      </c>
      <c r="N313" s="8"/>
      <c r="O313" s="146"/>
      <c r="P313" s="9">
        <v>7</v>
      </c>
      <c r="Q313" s="113" t="s">
        <v>67</v>
      </c>
      <c r="R313" s="4" t="s">
        <v>711</v>
      </c>
      <c r="S313" s="4">
        <v>62088120.590499997</v>
      </c>
      <c r="T313" s="4">
        <v>0</v>
      </c>
      <c r="U313" s="4">
        <v>26646150.732999999</v>
      </c>
      <c r="V313" s="4">
        <v>1234673.9186</v>
      </c>
      <c r="W313" s="4">
        <v>2699068.3573000003</v>
      </c>
      <c r="X313" s="4">
        <f t="shared" si="90"/>
        <v>1349534.1786500001</v>
      </c>
      <c r="Y313" s="4">
        <f t="shared" si="91"/>
        <v>1349534.1786500001</v>
      </c>
      <c r="Z313" s="4">
        <v>118075315.76880001</v>
      </c>
      <c r="AA313" s="5">
        <f t="shared" si="75"/>
        <v>209393795.18954998</v>
      </c>
    </row>
    <row r="314" spans="1:27" ht="24.9" customHeight="1" x14ac:dyDescent="0.25">
      <c r="A314" s="151"/>
      <c r="B314" s="146"/>
      <c r="C314" s="1">
        <v>7</v>
      </c>
      <c r="D314" s="4" t="s">
        <v>360</v>
      </c>
      <c r="E314" s="4">
        <v>50296232.136399999</v>
      </c>
      <c r="F314" s="4">
        <v>0</v>
      </c>
      <c r="G314" s="4">
        <v>21585465.465300001</v>
      </c>
      <c r="H314" s="4">
        <v>1000182.409</v>
      </c>
      <c r="I314" s="4">
        <v>2186456.4004000002</v>
      </c>
      <c r="J314" s="4">
        <f t="shared" si="89"/>
        <v>1093228.2002000001</v>
      </c>
      <c r="K314" s="4">
        <f t="shared" si="92"/>
        <v>1093228.2002000001</v>
      </c>
      <c r="L314" s="4">
        <v>56534520.881899998</v>
      </c>
      <c r="M314" s="5">
        <f t="shared" si="93"/>
        <v>130509629.09280001</v>
      </c>
      <c r="N314" s="8"/>
      <c r="O314" s="146"/>
      <c r="P314" s="9">
        <v>8</v>
      </c>
      <c r="Q314" s="113" t="s">
        <v>67</v>
      </c>
      <c r="R314" s="4" t="s">
        <v>712</v>
      </c>
      <c r="S314" s="4">
        <v>60151644.180199996</v>
      </c>
      <c r="T314" s="4">
        <v>0</v>
      </c>
      <c r="U314" s="4">
        <v>25815079.638700001</v>
      </c>
      <c r="V314" s="4">
        <v>1196165.4746000001</v>
      </c>
      <c r="W314" s="4">
        <v>2614886.6787999999</v>
      </c>
      <c r="X314" s="4">
        <f t="shared" si="90"/>
        <v>1307443.3393999999</v>
      </c>
      <c r="Y314" s="4">
        <f t="shared" si="91"/>
        <v>1307443.3393999999</v>
      </c>
      <c r="Z314" s="4">
        <v>110209245.5897</v>
      </c>
      <c r="AA314" s="5">
        <f t="shared" si="75"/>
        <v>198679578.22259998</v>
      </c>
    </row>
    <row r="315" spans="1:27" ht="24.9" customHeight="1" x14ac:dyDescent="0.25">
      <c r="A315" s="151"/>
      <c r="B315" s="146"/>
      <c r="C315" s="1">
        <v>8</v>
      </c>
      <c r="D315" s="4" t="s">
        <v>361</v>
      </c>
      <c r="E315" s="4">
        <v>53274126.661600001</v>
      </c>
      <c r="F315" s="4">
        <v>0</v>
      </c>
      <c r="G315" s="4">
        <v>22863478.483399998</v>
      </c>
      <c r="H315" s="4">
        <v>1059400.3184</v>
      </c>
      <c r="I315" s="4">
        <v>2315910.1639</v>
      </c>
      <c r="J315" s="4">
        <f t="shared" si="89"/>
        <v>1157955.08195</v>
      </c>
      <c r="K315" s="4">
        <f t="shared" si="92"/>
        <v>1157955.08195</v>
      </c>
      <c r="L315" s="4">
        <v>60351012.198700003</v>
      </c>
      <c r="M315" s="5">
        <f t="shared" si="93"/>
        <v>138705972.74405</v>
      </c>
      <c r="N315" s="8"/>
      <c r="O315" s="146"/>
      <c r="P315" s="9">
        <v>9</v>
      </c>
      <c r="Q315" s="113" t="s">
        <v>67</v>
      </c>
      <c r="R315" s="4" t="s">
        <v>713</v>
      </c>
      <c r="S315" s="4">
        <v>57374245.492300004</v>
      </c>
      <c r="T315" s="4">
        <v>0</v>
      </c>
      <c r="U315" s="4">
        <v>24623112.7476</v>
      </c>
      <c r="V315" s="4">
        <v>1140934.5915999999</v>
      </c>
      <c r="W315" s="4">
        <v>2494148.7849000003</v>
      </c>
      <c r="X315" s="4">
        <f t="shared" si="90"/>
        <v>1247074.3924500002</v>
      </c>
      <c r="Y315" s="4">
        <f t="shared" si="91"/>
        <v>1247074.3924500002</v>
      </c>
      <c r="Z315" s="4">
        <v>111680836.12720001</v>
      </c>
      <c r="AA315" s="5">
        <f t="shared" si="75"/>
        <v>196066203.35115004</v>
      </c>
    </row>
    <row r="316" spans="1:27" ht="24.9" customHeight="1" x14ac:dyDescent="0.25">
      <c r="A316" s="151"/>
      <c r="B316" s="146"/>
      <c r="C316" s="1">
        <v>9</v>
      </c>
      <c r="D316" s="4" t="s">
        <v>362</v>
      </c>
      <c r="E316" s="4">
        <v>59937701.161499999</v>
      </c>
      <c r="F316" s="4">
        <v>0</v>
      </c>
      <c r="G316" s="4">
        <v>25723262.430100001</v>
      </c>
      <c r="H316" s="4">
        <v>1191911.0397000001</v>
      </c>
      <c r="I316" s="4">
        <v>2605586.2388999998</v>
      </c>
      <c r="J316" s="4">
        <f t="shared" si="89"/>
        <v>1302793.1194499999</v>
      </c>
      <c r="K316" s="4">
        <f t="shared" si="92"/>
        <v>1302793.1194499999</v>
      </c>
      <c r="L316" s="4">
        <v>66952265.204300001</v>
      </c>
      <c r="M316" s="5">
        <f t="shared" si="93"/>
        <v>155107932.95504999</v>
      </c>
      <c r="N316" s="8"/>
      <c r="O316" s="146"/>
      <c r="P316" s="9">
        <v>10</v>
      </c>
      <c r="Q316" s="113" t="s">
        <v>67</v>
      </c>
      <c r="R316" s="4" t="s">
        <v>714</v>
      </c>
      <c r="S316" s="4">
        <v>67280537.045000002</v>
      </c>
      <c r="T316" s="4">
        <v>0</v>
      </c>
      <c r="U316" s="4">
        <v>28874562.709399998</v>
      </c>
      <c r="V316" s="4">
        <v>1337929.4384999999</v>
      </c>
      <c r="W316" s="4">
        <v>2924790.8759000003</v>
      </c>
      <c r="X316" s="4">
        <f t="shared" si="90"/>
        <v>1462395.4379500002</v>
      </c>
      <c r="Y316" s="4">
        <f t="shared" si="91"/>
        <v>1462395.4379500002</v>
      </c>
      <c r="Z316" s="4">
        <v>118032705.4954</v>
      </c>
      <c r="AA316" s="5">
        <f t="shared" si="75"/>
        <v>216988130.12625</v>
      </c>
    </row>
    <row r="317" spans="1:27" ht="24.9" customHeight="1" x14ac:dyDescent="0.25">
      <c r="A317" s="151"/>
      <c r="B317" s="146"/>
      <c r="C317" s="1">
        <v>10</v>
      </c>
      <c r="D317" s="4" t="s">
        <v>363</v>
      </c>
      <c r="E317" s="4">
        <v>52976539.181699999</v>
      </c>
      <c r="F317" s="4">
        <v>0</v>
      </c>
      <c r="G317" s="4">
        <v>22735763.8616</v>
      </c>
      <c r="H317" s="4">
        <v>1053482.5438999999</v>
      </c>
      <c r="I317" s="4">
        <v>2302973.5676000002</v>
      </c>
      <c r="J317" s="4">
        <f t="shared" si="89"/>
        <v>1151486.7838000001</v>
      </c>
      <c r="K317" s="4">
        <f t="shared" si="92"/>
        <v>1151486.7838000001</v>
      </c>
      <c r="L317" s="4">
        <v>62374933.395400003</v>
      </c>
      <c r="M317" s="5">
        <f t="shared" si="93"/>
        <v>140292205.76640001</v>
      </c>
      <c r="N317" s="8"/>
      <c r="O317" s="146"/>
      <c r="P317" s="9">
        <v>11</v>
      </c>
      <c r="Q317" s="113" t="s">
        <v>67</v>
      </c>
      <c r="R317" s="4" t="s">
        <v>715</v>
      </c>
      <c r="S317" s="4">
        <v>59920065.891099997</v>
      </c>
      <c r="T317" s="4">
        <v>0</v>
      </c>
      <c r="U317" s="4">
        <v>25715693.960200001</v>
      </c>
      <c r="V317" s="4">
        <v>1191560.3477</v>
      </c>
      <c r="W317" s="4">
        <v>2604819.6058999998</v>
      </c>
      <c r="X317" s="4">
        <f t="shared" si="90"/>
        <v>1302409.8029499999</v>
      </c>
      <c r="Y317" s="4">
        <f t="shared" si="91"/>
        <v>1302409.8029499999</v>
      </c>
      <c r="Z317" s="4">
        <v>115277597.3511</v>
      </c>
      <c r="AA317" s="5">
        <f t="shared" si="75"/>
        <v>203407327.35304999</v>
      </c>
    </row>
    <row r="318" spans="1:27" ht="24.9" customHeight="1" x14ac:dyDescent="0.25">
      <c r="A318" s="151"/>
      <c r="B318" s="146"/>
      <c r="C318" s="1">
        <v>11</v>
      </c>
      <c r="D318" s="4" t="s">
        <v>364</v>
      </c>
      <c r="E318" s="4">
        <v>65344337.681699991</v>
      </c>
      <c r="F318" s="4">
        <v>0</v>
      </c>
      <c r="G318" s="4">
        <v>28043610.5145</v>
      </c>
      <c r="H318" s="4">
        <v>1299426.5038000001</v>
      </c>
      <c r="I318" s="4">
        <v>2840621.2409999999</v>
      </c>
      <c r="J318" s="4">
        <f t="shared" si="89"/>
        <v>1420310.6205</v>
      </c>
      <c r="K318" s="4">
        <f t="shared" si="92"/>
        <v>1420310.6205</v>
      </c>
      <c r="L318" s="4">
        <v>72137494.674700007</v>
      </c>
      <c r="M318" s="5">
        <f t="shared" si="93"/>
        <v>168245179.99519998</v>
      </c>
      <c r="N318" s="8"/>
      <c r="O318" s="146"/>
      <c r="P318" s="9">
        <v>12</v>
      </c>
      <c r="Q318" s="113" t="s">
        <v>67</v>
      </c>
      <c r="R318" s="4" t="s">
        <v>716</v>
      </c>
      <c r="S318" s="4">
        <v>57348643.2795</v>
      </c>
      <c r="T318" s="4">
        <v>0</v>
      </c>
      <c r="U318" s="4">
        <v>24612125.131700002</v>
      </c>
      <c r="V318" s="4">
        <v>1140425.4702999999</v>
      </c>
      <c r="W318" s="4">
        <v>2493035.8163999999</v>
      </c>
      <c r="X318" s="4">
        <f t="shared" si="90"/>
        <v>1246517.9081999999</v>
      </c>
      <c r="Y318" s="4">
        <f t="shared" si="91"/>
        <v>1246517.9081999999</v>
      </c>
      <c r="Z318" s="4">
        <v>110054566.2903</v>
      </c>
      <c r="AA318" s="5">
        <f t="shared" si="75"/>
        <v>194402278.07999998</v>
      </c>
    </row>
    <row r="319" spans="1:27" ht="24.9" customHeight="1" x14ac:dyDescent="0.25">
      <c r="A319" s="151"/>
      <c r="B319" s="146"/>
      <c r="C319" s="1">
        <v>12</v>
      </c>
      <c r="D319" s="4" t="s">
        <v>365</v>
      </c>
      <c r="E319" s="4">
        <v>55496644.291900001</v>
      </c>
      <c r="F319" s="4">
        <v>0</v>
      </c>
      <c r="G319" s="4">
        <v>23817308.929900002</v>
      </c>
      <c r="H319" s="4">
        <v>1103596.9301</v>
      </c>
      <c r="I319" s="4">
        <v>2412526.5046000001</v>
      </c>
      <c r="J319" s="4">
        <f t="shared" si="89"/>
        <v>1206263.2523000001</v>
      </c>
      <c r="K319" s="4">
        <f t="shared" si="92"/>
        <v>1206263.2523000001</v>
      </c>
      <c r="L319" s="4">
        <v>61769039.351800002</v>
      </c>
      <c r="M319" s="5">
        <f t="shared" si="93"/>
        <v>143392852.75599998</v>
      </c>
      <c r="N319" s="8"/>
      <c r="O319" s="146"/>
      <c r="P319" s="9">
        <v>13</v>
      </c>
      <c r="Q319" s="113" t="s">
        <v>67</v>
      </c>
      <c r="R319" s="4" t="s">
        <v>717</v>
      </c>
      <c r="S319" s="4">
        <v>68082807.5581</v>
      </c>
      <c r="T319" s="4">
        <v>0</v>
      </c>
      <c r="U319" s="4">
        <v>29218870.4582</v>
      </c>
      <c r="V319" s="4">
        <v>1353883.2549999999</v>
      </c>
      <c r="W319" s="4">
        <v>2959666.838</v>
      </c>
      <c r="X319" s="4">
        <f t="shared" si="90"/>
        <v>1479833.419</v>
      </c>
      <c r="Y319" s="4">
        <f t="shared" si="91"/>
        <v>1479833.419</v>
      </c>
      <c r="Z319" s="4">
        <v>124011901.94</v>
      </c>
      <c r="AA319" s="5">
        <f t="shared" si="75"/>
        <v>224147296.63029999</v>
      </c>
    </row>
    <row r="320" spans="1:27" ht="24.9" customHeight="1" x14ac:dyDescent="0.25">
      <c r="A320" s="151"/>
      <c r="B320" s="146"/>
      <c r="C320" s="1">
        <v>13</v>
      </c>
      <c r="D320" s="4" t="s">
        <v>366</v>
      </c>
      <c r="E320" s="4">
        <v>50134231.565500006</v>
      </c>
      <c r="F320" s="4">
        <v>0</v>
      </c>
      <c r="G320" s="4">
        <v>21515940.222899999</v>
      </c>
      <c r="H320" s="4">
        <v>996960.89289999998</v>
      </c>
      <c r="I320" s="4">
        <v>2179413.9804999996</v>
      </c>
      <c r="J320" s="4">
        <f t="shared" si="89"/>
        <v>1089706.9902499998</v>
      </c>
      <c r="K320" s="4">
        <f t="shared" si="92"/>
        <v>1089706.9902499998</v>
      </c>
      <c r="L320" s="4">
        <v>59789197.748300001</v>
      </c>
      <c r="M320" s="5">
        <f t="shared" si="93"/>
        <v>133526037.41985002</v>
      </c>
      <c r="N320" s="8"/>
      <c r="O320" s="146"/>
      <c r="P320" s="9">
        <v>14</v>
      </c>
      <c r="Q320" s="113" t="s">
        <v>67</v>
      </c>
      <c r="R320" s="4" t="s">
        <v>718</v>
      </c>
      <c r="S320" s="4">
        <v>83374781.9692</v>
      </c>
      <c r="T320" s="4">
        <v>0</v>
      </c>
      <c r="U320" s="4">
        <v>35781675.891599998</v>
      </c>
      <c r="V320" s="4">
        <v>1657976.885</v>
      </c>
      <c r="W320" s="4">
        <v>3624433.0422999999</v>
      </c>
      <c r="X320" s="4">
        <f t="shared" si="90"/>
        <v>1812216.5211499999</v>
      </c>
      <c r="Y320" s="4">
        <f t="shared" si="91"/>
        <v>1812216.5211499999</v>
      </c>
      <c r="Z320" s="4">
        <v>146795975.74959999</v>
      </c>
      <c r="AA320" s="5">
        <f t="shared" si="75"/>
        <v>269422627.01655</v>
      </c>
    </row>
    <row r="321" spans="1:27" ht="24.9" customHeight="1" x14ac:dyDescent="0.25">
      <c r="A321" s="151"/>
      <c r="B321" s="146"/>
      <c r="C321" s="1">
        <v>14</v>
      </c>
      <c r="D321" s="4" t="s">
        <v>367</v>
      </c>
      <c r="E321" s="4">
        <v>48788773.294700004</v>
      </c>
      <c r="F321" s="4">
        <v>0</v>
      </c>
      <c r="G321" s="4">
        <v>20938514.4038</v>
      </c>
      <c r="H321" s="4">
        <v>970205.33609999996</v>
      </c>
      <c r="I321" s="4">
        <v>2120924.7909999997</v>
      </c>
      <c r="J321" s="4">
        <f t="shared" si="89"/>
        <v>1060462.3954999999</v>
      </c>
      <c r="K321" s="4">
        <f t="shared" si="92"/>
        <v>1060462.3954999999</v>
      </c>
      <c r="L321" s="4">
        <v>57566784.807999998</v>
      </c>
      <c r="M321" s="5">
        <f t="shared" si="93"/>
        <v>129324740.23810001</v>
      </c>
      <c r="N321" s="8"/>
      <c r="O321" s="146"/>
      <c r="P321" s="9">
        <v>15</v>
      </c>
      <c r="Q321" s="113" t="s">
        <v>67</v>
      </c>
      <c r="R321" s="4" t="s">
        <v>719</v>
      </c>
      <c r="S321" s="4">
        <v>67312070.291399986</v>
      </c>
      <c r="T321" s="4">
        <v>0</v>
      </c>
      <c r="U321" s="4">
        <v>28888095.727200001</v>
      </c>
      <c r="V321" s="4">
        <v>1338556.5033</v>
      </c>
      <c r="W321" s="4">
        <v>2926161.6756000002</v>
      </c>
      <c r="X321" s="4">
        <f t="shared" si="90"/>
        <v>1463080.8378000001</v>
      </c>
      <c r="Y321" s="4">
        <f t="shared" si="91"/>
        <v>1463080.8378000001</v>
      </c>
      <c r="Z321" s="4">
        <v>122511993.60330001</v>
      </c>
      <c r="AA321" s="5">
        <f t="shared" si="75"/>
        <v>221513796.963</v>
      </c>
    </row>
    <row r="322" spans="1:27" ht="24.9" customHeight="1" x14ac:dyDescent="0.25">
      <c r="A322" s="151"/>
      <c r="B322" s="146"/>
      <c r="C322" s="1">
        <v>15</v>
      </c>
      <c r="D322" s="4" t="s">
        <v>368</v>
      </c>
      <c r="E322" s="4">
        <v>43463063.2038</v>
      </c>
      <c r="F322" s="4">
        <v>0</v>
      </c>
      <c r="G322" s="4">
        <v>18652897.243999999</v>
      </c>
      <c r="H322" s="4">
        <v>864299.16150000005</v>
      </c>
      <c r="I322" s="4">
        <v>1889407.7881999998</v>
      </c>
      <c r="J322" s="4">
        <f t="shared" si="89"/>
        <v>944703.89409999992</v>
      </c>
      <c r="K322" s="4">
        <f t="shared" si="92"/>
        <v>944703.89409999992</v>
      </c>
      <c r="L322" s="4">
        <v>51112463.7795</v>
      </c>
      <c r="M322" s="5">
        <f t="shared" si="93"/>
        <v>115037427.28290001</v>
      </c>
      <c r="N322" s="8"/>
      <c r="O322" s="146"/>
      <c r="P322" s="9">
        <v>16</v>
      </c>
      <c r="Q322" s="113" t="s">
        <v>67</v>
      </c>
      <c r="R322" s="4" t="s">
        <v>720</v>
      </c>
      <c r="S322" s="4">
        <v>67923780.880099997</v>
      </c>
      <c r="T322" s="4">
        <v>0</v>
      </c>
      <c r="U322" s="4">
        <v>29150621.511500001</v>
      </c>
      <c r="V322" s="4">
        <v>1350720.8772</v>
      </c>
      <c r="W322" s="4">
        <v>2952753.6980000003</v>
      </c>
      <c r="X322" s="4">
        <f t="shared" si="90"/>
        <v>1476376.8490000002</v>
      </c>
      <c r="Y322" s="4">
        <f t="shared" si="91"/>
        <v>1476376.8490000002</v>
      </c>
      <c r="Z322" s="4">
        <v>122648506.7674</v>
      </c>
      <c r="AA322" s="5">
        <f t="shared" si="75"/>
        <v>222550006.88519999</v>
      </c>
    </row>
    <row r="323" spans="1:27" ht="24.9" customHeight="1" x14ac:dyDescent="0.25">
      <c r="A323" s="151"/>
      <c r="B323" s="146"/>
      <c r="C323" s="1">
        <v>16</v>
      </c>
      <c r="D323" s="4" t="s">
        <v>369</v>
      </c>
      <c r="E323" s="4">
        <v>47113392.865400001</v>
      </c>
      <c r="F323" s="4">
        <v>0</v>
      </c>
      <c r="G323" s="4">
        <v>20219496.997200001</v>
      </c>
      <c r="H323" s="4">
        <v>936889.00280000002</v>
      </c>
      <c r="I323" s="4">
        <v>2048093.3660000002</v>
      </c>
      <c r="J323" s="4">
        <f t="shared" si="89"/>
        <v>1024046.6830000001</v>
      </c>
      <c r="K323" s="4">
        <f t="shared" si="92"/>
        <v>1024046.6830000001</v>
      </c>
      <c r="L323" s="4">
        <v>56183219.882200003</v>
      </c>
      <c r="M323" s="5">
        <f t="shared" si="93"/>
        <v>125477045.4306</v>
      </c>
      <c r="N323" s="8"/>
      <c r="O323" s="146"/>
      <c r="P323" s="9">
        <v>17</v>
      </c>
      <c r="Q323" s="113" t="s">
        <v>67</v>
      </c>
      <c r="R323" s="4" t="s">
        <v>721</v>
      </c>
      <c r="S323" s="4">
        <v>46666671.465800002</v>
      </c>
      <c r="T323" s="4">
        <v>0</v>
      </c>
      <c r="U323" s="4">
        <v>20027779.070500001</v>
      </c>
      <c r="V323" s="4">
        <v>928005.57620000001</v>
      </c>
      <c r="W323" s="4">
        <v>2028673.6834000002</v>
      </c>
      <c r="X323" s="4">
        <f t="shared" si="90"/>
        <v>1014336.8417000001</v>
      </c>
      <c r="Y323" s="4">
        <f t="shared" si="91"/>
        <v>1014336.8417000001</v>
      </c>
      <c r="Z323" s="4">
        <v>94687752.256999999</v>
      </c>
      <c r="AA323" s="5">
        <f t="shared" si="75"/>
        <v>163324545.2112</v>
      </c>
    </row>
    <row r="324" spans="1:27" ht="24.9" customHeight="1" x14ac:dyDescent="0.25">
      <c r="A324" s="151"/>
      <c r="B324" s="146"/>
      <c r="C324" s="1">
        <v>17</v>
      </c>
      <c r="D324" s="4" t="s">
        <v>370</v>
      </c>
      <c r="E324" s="4">
        <v>55309433.253400005</v>
      </c>
      <c r="F324" s="4">
        <v>0</v>
      </c>
      <c r="G324" s="4">
        <v>23736964.195599999</v>
      </c>
      <c r="H324" s="4">
        <v>1099874.0828</v>
      </c>
      <c r="I324" s="4">
        <v>2404388.1460000002</v>
      </c>
      <c r="J324" s="4">
        <f t="shared" si="89"/>
        <v>1202194.0730000001</v>
      </c>
      <c r="K324" s="4">
        <f t="shared" si="92"/>
        <v>1202194.0730000001</v>
      </c>
      <c r="L324" s="4">
        <v>59508424.097599998</v>
      </c>
      <c r="M324" s="5">
        <f t="shared" si="93"/>
        <v>140856889.7024</v>
      </c>
      <c r="N324" s="8"/>
      <c r="O324" s="146"/>
      <c r="P324" s="9">
        <v>18</v>
      </c>
      <c r="Q324" s="113" t="s">
        <v>67</v>
      </c>
      <c r="R324" s="4" t="s">
        <v>722</v>
      </c>
      <c r="S324" s="4">
        <v>57423538.573100001</v>
      </c>
      <c r="T324" s="4">
        <v>0</v>
      </c>
      <c r="U324" s="4">
        <v>24644267.6939</v>
      </c>
      <c r="V324" s="4">
        <v>1141914.8255</v>
      </c>
      <c r="W324" s="4">
        <v>2496291.6328000003</v>
      </c>
      <c r="X324" s="4">
        <f t="shared" si="90"/>
        <v>1248145.8164000001</v>
      </c>
      <c r="Y324" s="4">
        <f t="shared" si="91"/>
        <v>1248145.8164000001</v>
      </c>
      <c r="Z324" s="4">
        <v>114369023.4348</v>
      </c>
      <c r="AA324" s="5">
        <f t="shared" si="75"/>
        <v>198826890.34369999</v>
      </c>
    </row>
    <row r="325" spans="1:27" ht="24.9" customHeight="1" x14ac:dyDescent="0.25">
      <c r="A325" s="151"/>
      <c r="B325" s="146"/>
      <c r="C325" s="1">
        <v>18</v>
      </c>
      <c r="D325" s="4" t="s">
        <v>371</v>
      </c>
      <c r="E325" s="4">
        <v>59865953.199699998</v>
      </c>
      <c r="F325" s="4">
        <v>0</v>
      </c>
      <c r="G325" s="4">
        <v>25692470.5977</v>
      </c>
      <c r="H325" s="4">
        <v>1190484.2716999999</v>
      </c>
      <c r="I325" s="4">
        <v>2602467.2420999999</v>
      </c>
      <c r="J325" s="4">
        <f t="shared" si="89"/>
        <v>1301233.62105</v>
      </c>
      <c r="K325" s="4">
        <f t="shared" si="92"/>
        <v>1301233.62105</v>
      </c>
      <c r="L325" s="4">
        <v>64788625.054899998</v>
      </c>
      <c r="M325" s="5">
        <f t="shared" si="93"/>
        <v>152838766.74504998</v>
      </c>
      <c r="N325" s="8"/>
      <c r="O325" s="146"/>
      <c r="P325" s="9">
        <v>19</v>
      </c>
      <c r="Q325" s="113" t="s">
        <v>67</v>
      </c>
      <c r="R325" s="4" t="s">
        <v>723</v>
      </c>
      <c r="S325" s="4">
        <v>45513816.148000002</v>
      </c>
      <c r="T325" s="4">
        <v>0</v>
      </c>
      <c r="U325" s="4">
        <v>19533012.015500002</v>
      </c>
      <c r="V325" s="4">
        <v>905080.08940000006</v>
      </c>
      <c r="W325" s="4">
        <v>1978557.2475999999</v>
      </c>
      <c r="X325" s="4">
        <f t="shared" si="90"/>
        <v>989278.62379999994</v>
      </c>
      <c r="Y325" s="4">
        <f t="shared" si="91"/>
        <v>989278.62379999994</v>
      </c>
      <c r="Z325" s="4">
        <v>98118346.772200003</v>
      </c>
      <c r="AA325" s="5">
        <f t="shared" si="75"/>
        <v>165059533.6489</v>
      </c>
    </row>
    <row r="326" spans="1:27" ht="24.9" customHeight="1" x14ac:dyDescent="0.25">
      <c r="A326" s="151"/>
      <c r="B326" s="146"/>
      <c r="C326" s="1">
        <v>19</v>
      </c>
      <c r="D326" s="4" t="s">
        <v>372</v>
      </c>
      <c r="E326" s="4">
        <v>52451335.046300001</v>
      </c>
      <c r="F326" s="4">
        <v>0</v>
      </c>
      <c r="G326" s="4">
        <v>22510363.761999998</v>
      </c>
      <c r="H326" s="4">
        <v>1043038.4227999999</v>
      </c>
      <c r="I326" s="4">
        <v>2280142.1170000001</v>
      </c>
      <c r="J326" s="4">
        <f t="shared" si="89"/>
        <v>1140071.0585</v>
      </c>
      <c r="K326" s="4">
        <f t="shared" si="92"/>
        <v>1140071.0585</v>
      </c>
      <c r="L326" s="4">
        <v>58069692.893100001</v>
      </c>
      <c r="M326" s="5">
        <f t="shared" si="93"/>
        <v>135214501.18270001</v>
      </c>
      <c r="N326" s="8"/>
      <c r="O326" s="146"/>
      <c r="P326" s="9">
        <v>20</v>
      </c>
      <c r="Q326" s="113" t="s">
        <v>67</v>
      </c>
      <c r="R326" s="4" t="s">
        <v>724</v>
      </c>
      <c r="S326" s="4">
        <v>49230902.151900001</v>
      </c>
      <c r="T326" s="4">
        <v>0</v>
      </c>
      <c r="U326" s="4">
        <v>21128261.364500001</v>
      </c>
      <c r="V326" s="4">
        <v>978997.4362</v>
      </c>
      <c r="W326" s="4">
        <v>2140144.8285999997</v>
      </c>
      <c r="X326" s="4">
        <f t="shared" si="90"/>
        <v>1070072.4142999998</v>
      </c>
      <c r="Y326" s="4">
        <f t="shared" si="91"/>
        <v>1070072.4142999998</v>
      </c>
      <c r="Z326" s="4">
        <v>104950015.8328</v>
      </c>
      <c r="AA326" s="5">
        <f t="shared" si="75"/>
        <v>177358249.1997</v>
      </c>
    </row>
    <row r="327" spans="1:27" ht="24.9" customHeight="1" x14ac:dyDescent="0.25">
      <c r="A327" s="151"/>
      <c r="B327" s="146"/>
      <c r="C327" s="1">
        <v>20</v>
      </c>
      <c r="D327" s="4" t="s">
        <v>373</v>
      </c>
      <c r="E327" s="4">
        <v>46597517.199599996</v>
      </c>
      <c r="F327" s="4">
        <v>0</v>
      </c>
      <c r="G327" s="4">
        <v>19998100.365699999</v>
      </c>
      <c r="H327" s="4">
        <v>926630.3861</v>
      </c>
      <c r="I327" s="4">
        <v>2025667.4386000002</v>
      </c>
      <c r="J327" s="4">
        <f t="shared" si="89"/>
        <v>1012833.7193000001</v>
      </c>
      <c r="K327" s="4">
        <f t="shared" si="92"/>
        <v>1012833.7193000001</v>
      </c>
      <c r="L327" s="4">
        <v>53663069.3266</v>
      </c>
      <c r="M327" s="5">
        <f t="shared" si="93"/>
        <v>122198150.9973</v>
      </c>
      <c r="N327" s="8"/>
      <c r="O327" s="146"/>
      <c r="P327" s="9">
        <v>21</v>
      </c>
      <c r="Q327" s="113" t="s">
        <v>67</v>
      </c>
      <c r="R327" s="4" t="s">
        <v>725</v>
      </c>
      <c r="S327" s="4">
        <v>50846561.311700001</v>
      </c>
      <c r="T327" s="4">
        <v>0</v>
      </c>
      <c r="U327" s="4">
        <v>21821648.394000001</v>
      </c>
      <c r="V327" s="4">
        <v>1011126.1624</v>
      </c>
      <c r="W327" s="4">
        <v>2210380.0760999997</v>
      </c>
      <c r="X327" s="4">
        <f t="shared" si="90"/>
        <v>1105190.0380499999</v>
      </c>
      <c r="Y327" s="4">
        <f t="shared" si="91"/>
        <v>1105190.0380499999</v>
      </c>
      <c r="Z327" s="4">
        <v>101099863.7358</v>
      </c>
      <c r="AA327" s="5">
        <f t="shared" si="75"/>
        <v>175884389.64195001</v>
      </c>
    </row>
    <row r="328" spans="1:27" ht="24.9" customHeight="1" x14ac:dyDescent="0.25">
      <c r="A328" s="151"/>
      <c r="B328" s="146"/>
      <c r="C328" s="1">
        <v>21</v>
      </c>
      <c r="D328" s="4" t="s">
        <v>374</v>
      </c>
      <c r="E328" s="4">
        <v>51250865.8662</v>
      </c>
      <c r="F328" s="4">
        <v>0</v>
      </c>
      <c r="G328" s="4">
        <v>21995162.425299998</v>
      </c>
      <c r="H328" s="4">
        <v>1019166.0948</v>
      </c>
      <c r="I328" s="4">
        <v>2227955.8315999997</v>
      </c>
      <c r="J328" s="4">
        <f t="shared" si="89"/>
        <v>1113977.9157999998</v>
      </c>
      <c r="K328" s="4">
        <f t="shared" si="92"/>
        <v>1113977.9157999998</v>
      </c>
      <c r="L328" s="4">
        <v>59469553.910899997</v>
      </c>
      <c r="M328" s="5">
        <f t="shared" si="93"/>
        <v>134848726.213</v>
      </c>
      <c r="N328" s="8"/>
      <c r="O328" s="146"/>
      <c r="P328" s="9">
        <v>22</v>
      </c>
      <c r="Q328" s="113" t="s">
        <v>67</v>
      </c>
      <c r="R328" s="4" t="s">
        <v>726</v>
      </c>
      <c r="S328" s="4">
        <v>94428666.329100013</v>
      </c>
      <c r="T328" s="4">
        <v>0</v>
      </c>
      <c r="U328" s="4">
        <v>40525634.414399996</v>
      </c>
      <c r="V328" s="4">
        <v>1877792.5693000001</v>
      </c>
      <c r="W328" s="4">
        <v>4104962.7993999999</v>
      </c>
      <c r="X328" s="4">
        <f t="shared" si="90"/>
        <v>2052481.3997</v>
      </c>
      <c r="Y328" s="4">
        <f t="shared" si="91"/>
        <v>2052481.3997</v>
      </c>
      <c r="Z328" s="4">
        <v>156991184.914</v>
      </c>
      <c r="AA328" s="5">
        <f t="shared" ref="AA328:AA391" si="94">S328+T328+U328+V328+Y328+Z328</f>
        <v>295875759.62650001</v>
      </c>
    </row>
    <row r="329" spans="1:27" ht="24.9" customHeight="1" x14ac:dyDescent="0.25">
      <c r="A329" s="151"/>
      <c r="B329" s="146"/>
      <c r="C329" s="1">
        <v>22</v>
      </c>
      <c r="D329" s="4" t="s">
        <v>375</v>
      </c>
      <c r="E329" s="4">
        <v>49855976.7795</v>
      </c>
      <c r="F329" s="4">
        <v>0</v>
      </c>
      <c r="G329" s="4">
        <v>21396522.548500001</v>
      </c>
      <c r="H329" s="4">
        <v>991427.56499999994</v>
      </c>
      <c r="I329" s="4">
        <v>2167317.8069000002</v>
      </c>
      <c r="J329" s="4">
        <f t="shared" si="89"/>
        <v>1083658.9034500001</v>
      </c>
      <c r="K329" s="4">
        <f t="shared" si="92"/>
        <v>1083658.9034500001</v>
      </c>
      <c r="L329" s="4">
        <v>56435542.159199998</v>
      </c>
      <c r="M329" s="5">
        <f t="shared" si="93"/>
        <v>129763127.95565</v>
      </c>
      <c r="N329" s="8"/>
      <c r="O329" s="147"/>
      <c r="P329" s="9">
        <v>23</v>
      </c>
      <c r="Q329" s="113" t="s">
        <v>67</v>
      </c>
      <c r="R329" s="4" t="s">
        <v>727</v>
      </c>
      <c r="S329" s="4">
        <v>55891022.528300002</v>
      </c>
      <c r="T329" s="4">
        <v>0</v>
      </c>
      <c r="U329" s="4">
        <v>23986562.9166</v>
      </c>
      <c r="V329" s="4">
        <v>1111439.4693</v>
      </c>
      <c r="W329" s="4">
        <v>2429670.7475000001</v>
      </c>
      <c r="X329" s="4">
        <f t="shared" si="90"/>
        <v>1214835.37375</v>
      </c>
      <c r="Y329" s="4">
        <f t="shared" si="91"/>
        <v>1214835.37375</v>
      </c>
      <c r="Z329" s="4">
        <v>100446684.3105</v>
      </c>
      <c r="AA329" s="5">
        <f t="shared" si="94"/>
        <v>182650544.59845001</v>
      </c>
    </row>
    <row r="330" spans="1:27" ht="24.9" customHeight="1" x14ac:dyDescent="0.25">
      <c r="A330" s="151"/>
      <c r="B330" s="146"/>
      <c r="C330" s="1">
        <v>23</v>
      </c>
      <c r="D330" s="4" t="s">
        <v>376</v>
      </c>
      <c r="E330" s="4">
        <v>48223595.236999996</v>
      </c>
      <c r="F330" s="4">
        <v>0</v>
      </c>
      <c r="G330" s="4">
        <v>20695958.829999998</v>
      </c>
      <c r="H330" s="4">
        <v>958966.30039999995</v>
      </c>
      <c r="I330" s="4">
        <v>2096355.611</v>
      </c>
      <c r="J330" s="4">
        <f t="shared" si="89"/>
        <v>1048177.8055</v>
      </c>
      <c r="K330" s="4">
        <f t="shared" si="92"/>
        <v>1048177.8055</v>
      </c>
      <c r="L330" s="4">
        <v>55342768.973499998</v>
      </c>
      <c r="M330" s="5">
        <f t="shared" si="93"/>
        <v>126269467.1464</v>
      </c>
      <c r="N330" s="8"/>
      <c r="O330" s="1"/>
      <c r="P330" s="148"/>
      <c r="Q330" s="149"/>
      <c r="R330" s="11"/>
      <c r="S330" s="11">
        <f>S307+S308+S310++S309+S311+S312+S313+S314+S315+S316+S317+S318+S319+S320+S321+S322+S323+S324+S325+S326+S327+S328+S329</f>
        <v>1398009554.1084001</v>
      </c>
      <c r="T330" s="11">
        <f t="shared" ref="T330:Z330" si="95">T307+T308+T310++T309+T311+T312+T313+T314+T315+T316+T317+T318+T319+T320+T321+T322+T323+T324+T325+T326+T327+T328+T329</f>
        <v>0</v>
      </c>
      <c r="U330" s="11">
        <f t="shared" si="95"/>
        <v>599979077.32959998</v>
      </c>
      <c r="V330" s="11">
        <f t="shared" si="95"/>
        <v>27800582.752700001</v>
      </c>
      <c r="W330" s="11">
        <f t="shared" si="95"/>
        <v>60773676.4256</v>
      </c>
      <c r="X330" s="11">
        <f t="shared" si="95"/>
        <v>30386838.2128</v>
      </c>
      <c r="Y330" s="11">
        <f t="shared" si="95"/>
        <v>30386838.2128</v>
      </c>
      <c r="Z330" s="11">
        <f t="shared" si="95"/>
        <v>2641013478.6868</v>
      </c>
      <c r="AA330" s="6">
        <f t="shared" ref="AA330" si="96">S330+T330+U330+V330+Y330+Z330</f>
        <v>4697189531.0903006</v>
      </c>
    </row>
    <row r="331" spans="1:27" ht="24.9" customHeight="1" x14ac:dyDescent="0.25">
      <c r="A331" s="151"/>
      <c r="B331" s="146"/>
      <c r="C331" s="1">
        <v>24</v>
      </c>
      <c r="D331" s="4" t="s">
        <v>377</v>
      </c>
      <c r="E331" s="4">
        <v>49886674.340400003</v>
      </c>
      <c r="F331" s="4">
        <v>0</v>
      </c>
      <c r="G331" s="4">
        <v>21409696.9179</v>
      </c>
      <c r="H331" s="4">
        <v>992038.01159999997</v>
      </c>
      <c r="I331" s="4">
        <v>2168652.2779999999</v>
      </c>
      <c r="J331" s="4">
        <f t="shared" si="89"/>
        <v>1084326.139</v>
      </c>
      <c r="K331" s="4">
        <f t="shared" si="92"/>
        <v>1084326.139</v>
      </c>
      <c r="L331" s="4">
        <v>56100136.527900003</v>
      </c>
      <c r="M331" s="5">
        <f t="shared" si="93"/>
        <v>129472871.9368</v>
      </c>
      <c r="N331" s="8"/>
      <c r="O331" s="145">
        <v>33</v>
      </c>
      <c r="P331" s="9">
        <v>1</v>
      </c>
      <c r="Q331" s="113" t="s">
        <v>68</v>
      </c>
      <c r="R331" s="4" t="s">
        <v>728</v>
      </c>
      <c r="S331" s="4">
        <v>52365027.576300003</v>
      </c>
      <c r="T331" s="4">
        <f>-1564740.79</f>
        <v>-1564740.79</v>
      </c>
      <c r="U331" s="4">
        <v>22473323.474300001</v>
      </c>
      <c r="V331" s="4">
        <v>1041322.127</v>
      </c>
      <c r="W331" s="4">
        <v>2276390.1953000003</v>
      </c>
      <c r="X331" s="4">
        <v>0</v>
      </c>
      <c r="Y331" s="4">
        <f>W331-X331</f>
        <v>2276390.1953000003</v>
      </c>
      <c r="Z331" s="4">
        <v>57254027.867399998</v>
      </c>
      <c r="AA331" s="5">
        <f t="shared" si="94"/>
        <v>133845350.45030001</v>
      </c>
    </row>
    <row r="332" spans="1:27" ht="24.9" customHeight="1" x14ac:dyDescent="0.25">
      <c r="A332" s="151"/>
      <c r="B332" s="146"/>
      <c r="C332" s="1">
        <v>25</v>
      </c>
      <c r="D332" s="4" t="s">
        <v>378</v>
      </c>
      <c r="E332" s="4">
        <v>50343530.380600005</v>
      </c>
      <c r="F332" s="4">
        <v>0</v>
      </c>
      <c r="G332" s="4">
        <v>21605764.294300001</v>
      </c>
      <c r="H332" s="4">
        <v>1001122.9739</v>
      </c>
      <c r="I332" s="4">
        <v>2188512.5293999999</v>
      </c>
      <c r="J332" s="4">
        <f t="shared" si="89"/>
        <v>1094256.2646999999</v>
      </c>
      <c r="K332" s="4">
        <f t="shared" si="92"/>
        <v>1094256.2646999999</v>
      </c>
      <c r="L332" s="4">
        <v>57398614.4815</v>
      </c>
      <c r="M332" s="5">
        <f t="shared" si="93"/>
        <v>131443288.39500001</v>
      </c>
      <c r="N332" s="8"/>
      <c r="O332" s="146"/>
      <c r="P332" s="9">
        <v>2</v>
      </c>
      <c r="Q332" s="113" t="s">
        <v>68</v>
      </c>
      <c r="R332" s="4" t="s">
        <v>729</v>
      </c>
      <c r="S332" s="4">
        <v>59608947.692200005</v>
      </c>
      <c r="T332" s="4">
        <f t="shared" ref="T332:T353" si="97">-1564740.79</f>
        <v>-1564740.79</v>
      </c>
      <c r="U332" s="4">
        <v>25582172.405000001</v>
      </c>
      <c r="V332" s="4">
        <v>1185373.5035000001</v>
      </c>
      <c r="W332" s="4">
        <v>2591294.8079999997</v>
      </c>
      <c r="X332" s="4">
        <v>0</v>
      </c>
      <c r="Y332" s="4">
        <f t="shared" ref="Y332:Y353" si="98">W332-X332</f>
        <v>2591294.8079999997</v>
      </c>
      <c r="Z332" s="4">
        <v>66654869.334100001</v>
      </c>
      <c r="AA332" s="5">
        <f t="shared" si="94"/>
        <v>154057916.95280001</v>
      </c>
    </row>
    <row r="333" spans="1:27" ht="24.9" customHeight="1" x14ac:dyDescent="0.25">
      <c r="A333" s="151"/>
      <c r="B333" s="146"/>
      <c r="C333" s="1">
        <v>26</v>
      </c>
      <c r="D333" s="4" t="s">
        <v>379</v>
      </c>
      <c r="E333" s="4">
        <v>53556958.758299999</v>
      </c>
      <c r="F333" s="4">
        <v>0</v>
      </c>
      <c r="G333" s="4">
        <v>22984860.5869</v>
      </c>
      <c r="H333" s="4">
        <v>1065024.6699000001</v>
      </c>
      <c r="I333" s="4">
        <v>2328205.3204000001</v>
      </c>
      <c r="J333" s="4">
        <f t="shared" si="89"/>
        <v>1164102.6602</v>
      </c>
      <c r="K333" s="4">
        <f t="shared" si="92"/>
        <v>1164102.6602</v>
      </c>
      <c r="L333" s="4">
        <v>63834502.225699998</v>
      </c>
      <c r="M333" s="5">
        <f t="shared" si="93"/>
        <v>142605448.90099999</v>
      </c>
      <c r="N333" s="8"/>
      <c r="O333" s="146"/>
      <c r="P333" s="9">
        <v>3</v>
      </c>
      <c r="Q333" s="113" t="s">
        <v>68</v>
      </c>
      <c r="R333" s="4" t="s">
        <v>874</v>
      </c>
      <c r="S333" s="4">
        <v>64238549.905600004</v>
      </c>
      <c r="T333" s="4">
        <f t="shared" si="97"/>
        <v>-1564740.79</v>
      </c>
      <c r="U333" s="4">
        <v>27569043.278700002</v>
      </c>
      <c r="V333" s="4">
        <v>1277436.9941</v>
      </c>
      <c r="W333" s="4">
        <v>2792550.9054</v>
      </c>
      <c r="X333" s="4">
        <v>0</v>
      </c>
      <c r="Y333" s="4">
        <f t="shared" si="98"/>
        <v>2792550.9054</v>
      </c>
      <c r="Z333" s="4">
        <v>69211485.734899998</v>
      </c>
      <c r="AA333" s="5">
        <f t="shared" si="94"/>
        <v>163524326.02869999</v>
      </c>
    </row>
    <row r="334" spans="1:27" ht="24.9" customHeight="1" x14ac:dyDescent="0.25">
      <c r="A334" s="151"/>
      <c r="B334" s="147"/>
      <c r="C334" s="1">
        <v>27</v>
      </c>
      <c r="D334" s="4" t="s">
        <v>380</v>
      </c>
      <c r="E334" s="4">
        <v>47911233.142899998</v>
      </c>
      <c r="F334" s="4">
        <v>0</v>
      </c>
      <c r="G334" s="4">
        <v>20561903.4364</v>
      </c>
      <c r="H334" s="4">
        <v>952754.72039999999</v>
      </c>
      <c r="I334" s="4">
        <v>2082776.7389999998</v>
      </c>
      <c r="J334" s="4">
        <f t="shared" si="89"/>
        <v>1041388.3694999999</v>
      </c>
      <c r="K334" s="4">
        <f t="shared" si="92"/>
        <v>1041388.3694999999</v>
      </c>
      <c r="L334" s="4">
        <v>53665473.668099999</v>
      </c>
      <c r="M334" s="5">
        <f t="shared" si="93"/>
        <v>124132753.3373</v>
      </c>
      <c r="N334" s="8"/>
      <c r="O334" s="146"/>
      <c r="P334" s="9">
        <v>4</v>
      </c>
      <c r="Q334" s="113" t="s">
        <v>68</v>
      </c>
      <c r="R334" s="4" t="s">
        <v>730</v>
      </c>
      <c r="S334" s="4">
        <v>69747796.636399999</v>
      </c>
      <c r="T334" s="4">
        <f t="shared" si="97"/>
        <v>-1564740.79</v>
      </c>
      <c r="U334" s="4">
        <v>29933428.243500002</v>
      </c>
      <c r="V334" s="4">
        <v>1386992.9476000001</v>
      </c>
      <c r="W334" s="4">
        <v>3032046.5348</v>
      </c>
      <c r="X334" s="4">
        <v>0</v>
      </c>
      <c r="Y334" s="4">
        <f t="shared" si="98"/>
        <v>3032046.5348</v>
      </c>
      <c r="Z334" s="4">
        <v>76387242.770799994</v>
      </c>
      <c r="AA334" s="5">
        <f t="shared" si="94"/>
        <v>178922766.34309998</v>
      </c>
    </row>
    <row r="335" spans="1:27" ht="24.9" customHeight="1" x14ac:dyDescent="0.25">
      <c r="A335" s="1"/>
      <c r="B335" s="150" t="s">
        <v>837</v>
      </c>
      <c r="C335" s="148"/>
      <c r="D335" s="11"/>
      <c r="E335" s="11">
        <f>SUM(E308:E334)</f>
        <v>1415870754.9205</v>
      </c>
      <c r="F335" s="11">
        <f t="shared" ref="F335:L335" si="99">SUM(F308:F334)</f>
        <v>0</v>
      </c>
      <c r="G335" s="11">
        <f t="shared" si="99"/>
        <v>607644509.05129993</v>
      </c>
      <c r="H335" s="11">
        <f t="shared" si="99"/>
        <v>28155767.586099997</v>
      </c>
      <c r="I335" s="11">
        <f t="shared" si="99"/>
        <v>61550130.946899995</v>
      </c>
      <c r="J335" s="11">
        <f t="shared" si="99"/>
        <v>30775065.473449998</v>
      </c>
      <c r="K335" s="11">
        <f t="shared" si="99"/>
        <v>30775065.473449998</v>
      </c>
      <c r="L335" s="11">
        <f t="shared" si="99"/>
        <v>1616569622.3298998</v>
      </c>
      <c r="M335" s="6">
        <f t="shared" si="93"/>
        <v>3699015719.3612499</v>
      </c>
      <c r="N335" s="8"/>
      <c r="O335" s="146"/>
      <c r="P335" s="9">
        <v>5</v>
      </c>
      <c r="Q335" s="113" t="s">
        <v>68</v>
      </c>
      <c r="R335" s="4" t="s">
        <v>731</v>
      </c>
      <c r="S335" s="4">
        <v>65612095.125300005</v>
      </c>
      <c r="T335" s="4">
        <f t="shared" si="97"/>
        <v>-1564740.79</v>
      </c>
      <c r="U335" s="4">
        <v>28158523.079599999</v>
      </c>
      <c r="V335" s="4">
        <v>1304751.0832</v>
      </c>
      <c r="W335" s="4">
        <v>2852261.0787</v>
      </c>
      <c r="X335" s="4">
        <v>0</v>
      </c>
      <c r="Y335" s="4">
        <f t="shared" si="98"/>
        <v>2852261.0787</v>
      </c>
      <c r="Z335" s="4">
        <v>67575197.808599994</v>
      </c>
      <c r="AA335" s="5">
        <f t="shared" si="94"/>
        <v>163938087.3854</v>
      </c>
    </row>
    <row r="336" spans="1:27" ht="24.9" customHeight="1" x14ac:dyDescent="0.25">
      <c r="A336" s="151">
        <v>17</v>
      </c>
      <c r="B336" s="145" t="s">
        <v>933</v>
      </c>
      <c r="C336" s="1">
        <v>1</v>
      </c>
      <c r="D336" s="4" t="s">
        <v>381</v>
      </c>
      <c r="E336" s="4">
        <v>50032655.196199998</v>
      </c>
      <c r="F336" s="4">
        <v>0</v>
      </c>
      <c r="G336" s="4">
        <v>21472347.0328</v>
      </c>
      <c r="H336" s="4">
        <v>994940.96230000001</v>
      </c>
      <c r="I336" s="4">
        <v>2174998.2958</v>
      </c>
      <c r="J336" s="4"/>
      <c r="K336" s="4">
        <f t="shared" ref="K336:K399" si="100">I336-J336</f>
        <v>2174998.2958</v>
      </c>
      <c r="L336" s="4">
        <v>60700665.429300003</v>
      </c>
      <c r="M336" s="5">
        <f t="shared" ref="M336:M387" si="101">E336+F336+G336+H336+K336+L336</f>
        <v>135375606.91640002</v>
      </c>
      <c r="N336" s="8"/>
      <c r="O336" s="146"/>
      <c r="P336" s="9">
        <v>6</v>
      </c>
      <c r="Q336" s="113" t="s">
        <v>68</v>
      </c>
      <c r="R336" s="4" t="s">
        <v>732</v>
      </c>
      <c r="S336" s="4">
        <v>59451984.8684</v>
      </c>
      <c r="T336" s="4">
        <f t="shared" si="97"/>
        <v>-1564740.79</v>
      </c>
      <c r="U336" s="4">
        <v>25514809.195599999</v>
      </c>
      <c r="V336" s="4">
        <v>1182252.1672</v>
      </c>
      <c r="W336" s="4">
        <v>2584471.3869999996</v>
      </c>
      <c r="X336" s="4">
        <v>0</v>
      </c>
      <c r="Y336" s="4">
        <f t="shared" si="98"/>
        <v>2584471.3869999996</v>
      </c>
      <c r="Z336" s="4">
        <v>55987340.650700003</v>
      </c>
      <c r="AA336" s="5">
        <f t="shared" si="94"/>
        <v>143156117.47890002</v>
      </c>
    </row>
    <row r="337" spans="1:27" ht="24.9" customHeight="1" x14ac:dyDescent="0.25">
      <c r="A337" s="151"/>
      <c r="B337" s="146"/>
      <c r="C337" s="1">
        <v>2</v>
      </c>
      <c r="D337" s="4" t="s">
        <v>382</v>
      </c>
      <c r="E337" s="4">
        <v>59174183.365199998</v>
      </c>
      <c r="F337" s="4">
        <v>0</v>
      </c>
      <c r="G337" s="4">
        <v>25395586.055100001</v>
      </c>
      <c r="H337" s="4">
        <v>1176727.8533000001</v>
      </c>
      <c r="I337" s="4">
        <v>2572394.9183</v>
      </c>
      <c r="J337" s="4"/>
      <c r="K337" s="4">
        <f t="shared" si="100"/>
        <v>2572394.9183</v>
      </c>
      <c r="L337" s="4">
        <v>70865686.751100004</v>
      </c>
      <c r="M337" s="5">
        <f t="shared" si="101"/>
        <v>159184578.94300002</v>
      </c>
      <c r="N337" s="8"/>
      <c r="O337" s="146"/>
      <c r="P337" s="9">
        <v>7</v>
      </c>
      <c r="Q337" s="113" t="s">
        <v>68</v>
      </c>
      <c r="R337" s="4" t="s">
        <v>733</v>
      </c>
      <c r="S337" s="4">
        <v>67902650.126299992</v>
      </c>
      <c r="T337" s="4">
        <f t="shared" si="97"/>
        <v>-1564740.79</v>
      </c>
      <c r="U337" s="4">
        <v>29141552.896600001</v>
      </c>
      <c r="V337" s="4">
        <v>1350300.6746</v>
      </c>
      <c r="W337" s="4">
        <v>2951835.1109000002</v>
      </c>
      <c r="X337" s="4">
        <v>0</v>
      </c>
      <c r="Y337" s="4">
        <f t="shared" si="98"/>
        <v>2951835.1109000002</v>
      </c>
      <c r="Z337" s="4">
        <v>74128631.134399995</v>
      </c>
      <c r="AA337" s="5">
        <f t="shared" si="94"/>
        <v>173910229.15279999</v>
      </c>
    </row>
    <row r="338" spans="1:27" ht="24.9" customHeight="1" x14ac:dyDescent="0.25">
      <c r="A338" s="151"/>
      <c r="B338" s="146"/>
      <c r="C338" s="1">
        <v>3</v>
      </c>
      <c r="D338" s="4" t="s">
        <v>383</v>
      </c>
      <c r="E338" s="4">
        <v>73436775.358400002</v>
      </c>
      <c r="F338" s="4">
        <v>0</v>
      </c>
      <c r="G338" s="4">
        <v>31516614.884500001</v>
      </c>
      <c r="H338" s="4">
        <v>1460351.3577000001</v>
      </c>
      <c r="I338" s="4">
        <v>3192412.2479999997</v>
      </c>
      <c r="J338" s="4"/>
      <c r="K338" s="4">
        <f t="shared" si="100"/>
        <v>3192412.2479999997</v>
      </c>
      <c r="L338" s="4">
        <v>84927344.104499996</v>
      </c>
      <c r="M338" s="5">
        <f t="shared" si="101"/>
        <v>194533497.9531</v>
      </c>
      <c r="N338" s="8"/>
      <c r="O338" s="146"/>
      <c r="P338" s="9">
        <v>8</v>
      </c>
      <c r="Q338" s="113" t="s">
        <v>68</v>
      </c>
      <c r="R338" s="4" t="s">
        <v>734</v>
      </c>
      <c r="S338" s="4">
        <v>57942059.355599999</v>
      </c>
      <c r="T338" s="4">
        <f t="shared" si="97"/>
        <v>-1564740.79</v>
      </c>
      <c r="U338" s="4">
        <v>24866799.521299999</v>
      </c>
      <c r="V338" s="4">
        <v>1152226.0425</v>
      </c>
      <c r="W338" s="4">
        <v>2518832.5476000002</v>
      </c>
      <c r="X338" s="4">
        <v>0</v>
      </c>
      <c r="Y338" s="4">
        <f t="shared" si="98"/>
        <v>2518832.5476000002</v>
      </c>
      <c r="Z338" s="4">
        <v>63326592.904700004</v>
      </c>
      <c r="AA338" s="5">
        <f t="shared" si="94"/>
        <v>148241769.5817</v>
      </c>
    </row>
    <row r="339" spans="1:27" ht="24.9" customHeight="1" x14ac:dyDescent="0.25">
      <c r="A339" s="151"/>
      <c r="B339" s="146"/>
      <c r="C339" s="1">
        <v>4</v>
      </c>
      <c r="D339" s="4" t="s">
        <v>384</v>
      </c>
      <c r="E339" s="4">
        <v>55546335.922300003</v>
      </c>
      <c r="F339" s="4">
        <v>0</v>
      </c>
      <c r="G339" s="4">
        <v>23838634.920499999</v>
      </c>
      <c r="H339" s="4">
        <v>1104585.0895</v>
      </c>
      <c r="I339" s="4">
        <v>2414686.6779999998</v>
      </c>
      <c r="J339" s="4"/>
      <c r="K339" s="4">
        <f t="shared" si="100"/>
        <v>2414686.6779999998</v>
      </c>
      <c r="L339" s="4">
        <v>62080223.1193</v>
      </c>
      <c r="M339" s="5">
        <f t="shared" si="101"/>
        <v>144984465.72960001</v>
      </c>
      <c r="N339" s="8"/>
      <c r="O339" s="146"/>
      <c r="P339" s="9">
        <v>9</v>
      </c>
      <c r="Q339" s="113" t="s">
        <v>68</v>
      </c>
      <c r="R339" s="4" t="s">
        <v>735</v>
      </c>
      <c r="S339" s="4">
        <v>65586095.3662</v>
      </c>
      <c r="T339" s="4">
        <f t="shared" si="97"/>
        <v>-1564740.79</v>
      </c>
      <c r="U339" s="4">
        <v>28147364.850099999</v>
      </c>
      <c r="V339" s="4">
        <v>1304234.0563999999</v>
      </c>
      <c r="W339" s="4">
        <v>2851130.8281999999</v>
      </c>
      <c r="X339" s="4">
        <v>0</v>
      </c>
      <c r="Y339" s="4">
        <f t="shared" si="98"/>
        <v>2851130.8281999999</v>
      </c>
      <c r="Z339" s="4">
        <v>62740735.039800003</v>
      </c>
      <c r="AA339" s="5">
        <f t="shared" si="94"/>
        <v>159064819.35070002</v>
      </c>
    </row>
    <row r="340" spans="1:27" ht="24.9" customHeight="1" x14ac:dyDescent="0.25">
      <c r="A340" s="151"/>
      <c r="B340" s="146"/>
      <c r="C340" s="1">
        <v>5</v>
      </c>
      <c r="D340" s="4" t="s">
        <v>385</v>
      </c>
      <c r="E340" s="4">
        <v>47663601.732799999</v>
      </c>
      <c r="F340" s="4">
        <v>0</v>
      </c>
      <c r="G340" s="4">
        <v>20455628.293699998</v>
      </c>
      <c r="H340" s="4">
        <v>947830.36380000005</v>
      </c>
      <c r="I340" s="4">
        <v>2072011.8117</v>
      </c>
      <c r="J340" s="4"/>
      <c r="K340" s="4">
        <f t="shared" si="100"/>
        <v>2072011.8117</v>
      </c>
      <c r="L340" s="4">
        <v>53807284.9384</v>
      </c>
      <c r="M340" s="5">
        <f t="shared" si="101"/>
        <v>124946357.14040001</v>
      </c>
      <c r="N340" s="8"/>
      <c r="O340" s="146"/>
      <c r="P340" s="9">
        <v>10</v>
      </c>
      <c r="Q340" s="113" t="s">
        <v>68</v>
      </c>
      <c r="R340" s="4" t="s">
        <v>736</v>
      </c>
      <c r="S340" s="4">
        <v>59215113.136799999</v>
      </c>
      <c r="T340" s="4">
        <f t="shared" si="97"/>
        <v>-1564740.79</v>
      </c>
      <c r="U340" s="4">
        <v>25413151.748100001</v>
      </c>
      <c r="V340" s="4">
        <v>1177541.7757999999</v>
      </c>
      <c r="W340" s="4">
        <v>2574174.1998000001</v>
      </c>
      <c r="X340" s="4">
        <v>0</v>
      </c>
      <c r="Y340" s="4">
        <f t="shared" si="98"/>
        <v>2574174.1998000001</v>
      </c>
      <c r="Z340" s="4">
        <v>59876229.359800003</v>
      </c>
      <c r="AA340" s="5">
        <f t="shared" si="94"/>
        <v>146691469.4303</v>
      </c>
    </row>
    <row r="341" spans="1:27" ht="24.9" customHeight="1" x14ac:dyDescent="0.25">
      <c r="A341" s="151"/>
      <c r="B341" s="146"/>
      <c r="C341" s="1">
        <v>6</v>
      </c>
      <c r="D341" s="4" t="s">
        <v>386</v>
      </c>
      <c r="E341" s="4">
        <v>46756727.563100003</v>
      </c>
      <c r="F341" s="4">
        <v>0</v>
      </c>
      <c r="G341" s="4">
        <v>20066428.144099999</v>
      </c>
      <c r="H341" s="4">
        <v>929796.4166</v>
      </c>
      <c r="I341" s="4">
        <v>2032588.5637000001</v>
      </c>
      <c r="J341" s="4"/>
      <c r="K341" s="4">
        <f t="shared" si="100"/>
        <v>2032588.5637000001</v>
      </c>
      <c r="L341" s="4">
        <v>56074979.642399997</v>
      </c>
      <c r="M341" s="5">
        <f t="shared" si="101"/>
        <v>125860520.32990001</v>
      </c>
      <c r="N341" s="8"/>
      <c r="O341" s="146"/>
      <c r="P341" s="9">
        <v>11</v>
      </c>
      <c r="Q341" s="113" t="s">
        <v>68</v>
      </c>
      <c r="R341" s="4" t="s">
        <v>737</v>
      </c>
      <c r="S341" s="4">
        <v>54910595.901200004</v>
      </c>
      <c r="T341" s="4">
        <f t="shared" si="97"/>
        <v>-1564740.79</v>
      </c>
      <c r="U341" s="4">
        <v>23565796.505100001</v>
      </c>
      <c r="V341" s="4">
        <v>1091942.8703999999</v>
      </c>
      <c r="W341" s="4">
        <v>2387050.0583000001</v>
      </c>
      <c r="X341" s="4">
        <v>0</v>
      </c>
      <c r="Y341" s="4">
        <f t="shared" si="98"/>
        <v>2387050.0583000001</v>
      </c>
      <c r="Z341" s="4">
        <v>61110591.541599996</v>
      </c>
      <c r="AA341" s="5">
        <f t="shared" si="94"/>
        <v>141501236.08660001</v>
      </c>
    </row>
    <row r="342" spans="1:27" ht="24.9" customHeight="1" x14ac:dyDescent="0.25">
      <c r="A342" s="151"/>
      <c r="B342" s="146"/>
      <c r="C342" s="1">
        <v>7</v>
      </c>
      <c r="D342" s="4" t="s">
        <v>387</v>
      </c>
      <c r="E342" s="4">
        <v>65633609.007599995</v>
      </c>
      <c r="F342" s="4">
        <v>0</v>
      </c>
      <c r="G342" s="4">
        <v>28167756.1204</v>
      </c>
      <c r="H342" s="4">
        <v>1305178.9047000001</v>
      </c>
      <c r="I342" s="4">
        <v>2853196.3208999997</v>
      </c>
      <c r="J342" s="4"/>
      <c r="K342" s="4">
        <f t="shared" si="100"/>
        <v>2853196.3208999997</v>
      </c>
      <c r="L342" s="4">
        <v>75947128.815899998</v>
      </c>
      <c r="M342" s="5">
        <f t="shared" si="101"/>
        <v>173906869.16949999</v>
      </c>
      <c r="N342" s="8"/>
      <c r="O342" s="146"/>
      <c r="P342" s="9">
        <v>12</v>
      </c>
      <c r="Q342" s="113" t="s">
        <v>68</v>
      </c>
      <c r="R342" s="4" t="s">
        <v>738</v>
      </c>
      <c r="S342" s="4">
        <v>65377745.350699998</v>
      </c>
      <c r="T342" s="4">
        <f t="shared" si="97"/>
        <v>-1564740.79</v>
      </c>
      <c r="U342" s="4">
        <v>28057947.971799999</v>
      </c>
      <c r="V342" s="4">
        <v>1300090.8430000001</v>
      </c>
      <c r="W342" s="4">
        <v>2842073.5249999999</v>
      </c>
      <c r="X342" s="4">
        <v>0</v>
      </c>
      <c r="Y342" s="4">
        <f t="shared" si="98"/>
        <v>2842073.5249999999</v>
      </c>
      <c r="Z342" s="4">
        <v>63149740.234099999</v>
      </c>
      <c r="AA342" s="5">
        <f t="shared" si="94"/>
        <v>159162857.13459998</v>
      </c>
    </row>
    <row r="343" spans="1:27" ht="24.9" customHeight="1" x14ac:dyDescent="0.25">
      <c r="A343" s="151"/>
      <c r="B343" s="146"/>
      <c r="C343" s="1">
        <v>8</v>
      </c>
      <c r="D343" s="4" t="s">
        <v>388</v>
      </c>
      <c r="E343" s="4">
        <v>55084253.633600004</v>
      </c>
      <c r="F343" s="4">
        <v>0</v>
      </c>
      <c r="G343" s="4">
        <v>23640324.612399999</v>
      </c>
      <c r="H343" s="4">
        <v>1095396.1987999999</v>
      </c>
      <c r="I343" s="4">
        <v>2394599.2333999998</v>
      </c>
      <c r="J343" s="4"/>
      <c r="K343" s="4">
        <f t="shared" si="100"/>
        <v>2394599.2333999998</v>
      </c>
      <c r="L343" s="4">
        <v>63403145.210900001</v>
      </c>
      <c r="M343" s="5">
        <f t="shared" si="101"/>
        <v>145617718.88910002</v>
      </c>
      <c r="N343" s="8"/>
      <c r="O343" s="146"/>
      <c r="P343" s="9">
        <v>13</v>
      </c>
      <c r="Q343" s="113" t="s">
        <v>68</v>
      </c>
      <c r="R343" s="4" t="s">
        <v>739</v>
      </c>
      <c r="S343" s="4">
        <v>68594447.679499999</v>
      </c>
      <c r="T343" s="4">
        <f t="shared" si="97"/>
        <v>-1564740.79</v>
      </c>
      <c r="U343" s="4">
        <v>29438449.335099999</v>
      </c>
      <c r="V343" s="4">
        <v>1364057.6443</v>
      </c>
      <c r="W343" s="4">
        <v>2981908.6398</v>
      </c>
      <c r="X343" s="4">
        <v>0</v>
      </c>
      <c r="Y343" s="4">
        <f t="shared" si="98"/>
        <v>2981908.6398</v>
      </c>
      <c r="Z343" s="4">
        <v>70955034.0044</v>
      </c>
      <c r="AA343" s="5">
        <f t="shared" si="94"/>
        <v>171769156.5131</v>
      </c>
    </row>
    <row r="344" spans="1:27" ht="24.9" customHeight="1" x14ac:dyDescent="0.25">
      <c r="A344" s="151"/>
      <c r="B344" s="146"/>
      <c r="C344" s="1">
        <v>9</v>
      </c>
      <c r="D344" s="4" t="s">
        <v>389</v>
      </c>
      <c r="E344" s="4">
        <v>48250150.550699994</v>
      </c>
      <c r="F344" s="4">
        <v>0</v>
      </c>
      <c r="G344" s="4">
        <v>20707355.484999999</v>
      </c>
      <c r="H344" s="4">
        <v>959494.37490000005</v>
      </c>
      <c r="I344" s="4">
        <v>2097510.0123000001</v>
      </c>
      <c r="J344" s="4"/>
      <c r="K344" s="4">
        <f t="shared" si="100"/>
        <v>2097510.0123000001</v>
      </c>
      <c r="L344" s="4">
        <v>57382674.238300003</v>
      </c>
      <c r="M344" s="5">
        <f t="shared" si="101"/>
        <v>129397184.66119999</v>
      </c>
      <c r="N344" s="8"/>
      <c r="O344" s="146"/>
      <c r="P344" s="9">
        <v>14</v>
      </c>
      <c r="Q344" s="113" t="s">
        <v>68</v>
      </c>
      <c r="R344" s="4" t="s">
        <v>740</v>
      </c>
      <c r="S344" s="4">
        <v>61807231.263700001</v>
      </c>
      <c r="T344" s="4">
        <f t="shared" si="97"/>
        <v>-1564740.79</v>
      </c>
      <c r="U344" s="4">
        <v>26525602.4016</v>
      </c>
      <c r="V344" s="4">
        <v>1229088.2006999999</v>
      </c>
      <c r="W344" s="4">
        <v>2686857.6559000001</v>
      </c>
      <c r="X344" s="4">
        <v>0</v>
      </c>
      <c r="Y344" s="4">
        <f t="shared" si="98"/>
        <v>2686857.6559000001</v>
      </c>
      <c r="Z344" s="4">
        <v>64117888.388400003</v>
      </c>
      <c r="AA344" s="5">
        <f t="shared" si="94"/>
        <v>154801927.12029999</v>
      </c>
    </row>
    <row r="345" spans="1:27" ht="24.9" customHeight="1" x14ac:dyDescent="0.25">
      <c r="A345" s="151"/>
      <c r="B345" s="146"/>
      <c r="C345" s="1">
        <v>10</v>
      </c>
      <c r="D345" s="4" t="s">
        <v>390</v>
      </c>
      <c r="E345" s="4">
        <v>50973657.700000003</v>
      </c>
      <c r="F345" s="4">
        <v>0</v>
      </c>
      <c r="G345" s="4">
        <v>21876193.925099999</v>
      </c>
      <c r="H345" s="4">
        <v>1013653.5797999999</v>
      </c>
      <c r="I345" s="4">
        <v>2215905.1562000001</v>
      </c>
      <c r="J345" s="4"/>
      <c r="K345" s="4">
        <f t="shared" si="100"/>
        <v>2215905.1562000001</v>
      </c>
      <c r="L345" s="4">
        <v>58432169.277999997</v>
      </c>
      <c r="M345" s="5">
        <f t="shared" si="101"/>
        <v>134511579.63910002</v>
      </c>
      <c r="N345" s="8"/>
      <c r="O345" s="146"/>
      <c r="P345" s="9">
        <v>15</v>
      </c>
      <c r="Q345" s="113" t="s">
        <v>68</v>
      </c>
      <c r="R345" s="4" t="s">
        <v>741</v>
      </c>
      <c r="S345" s="4">
        <v>55344589.3226</v>
      </c>
      <c r="T345" s="4">
        <f t="shared" si="97"/>
        <v>-1564740.79</v>
      </c>
      <c r="U345" s="4">
        <v>23752052.008099999</v>
      </c>
      <c r="V345" s="4">
        <v>1100573.1906000001</v>
      </c>
      <c r="W345" s="4">
        <v>2405916.4356</v>
      </c>
      <c r="X345" s="4">
        <v>0</v>
      </c>
      <c r="Y345" s="4">
        <f t="shared" si="98"/>
        <v>2405916.4356</v>
      </c>
      <c r="Z345" s="4">
        <v>57167338.001000002</v>
      </c>
      <c r="AA345" s="5">
        <f t="shared" si="94"/>
        <v>138205728.1679</v>
      </c>
    </row>
    <row r="346" spans="1:27" ht="24.9" customHeight="1" x14ac:dyDescent="0.25">
      <c r="A346" s="151"/>
      <c r="B346" s="146"/>
      <c r="C346" s="1">
        <v>11</v>
      </c>
      <c r="D346" s="4" t="s">
        <v>391</v>
      </c>
      <c r="E346" s="4">
        <v>70907315.473799989</v>
      </c>
      <c r="F346" s="4">
        <v>0</v>
      </c>
      <c r="G346" s="4">
        <v>30431055.058800001</v>
      </c>
      <c r="H346" s="4">
        <v>1410050.9441</v>
      </c>
      <c r="I346" s="4">
        <v>3082452.6442999998</v>
      </c>
      <c r="J346" s="4"/>
      <c r="K346" s="4">
        <f t="shared" si="100"/>
        <v>3082452.6442999998</v>
      </c>
      <c r="L346" s="4">
        <v>79478705.671700001</v>
      </c>
      <c r="M346" s="5">
        <f t="shared" si="101"/>
        <v>185309579.79269999</v>
      </c>
      <c r="N346" s="8"/>
      <c r="O346" s="146"/>
      <c r="P346" s="9">
        <v>16</v>
      </c>
      <c r="Q346" s="113" t="s">
        <v>68</v>
      </c>
      <c r="R346" s="4" t="s">
        <v>742</v>
      </c>
      <c r="S346" s="4">
        <v>61501004.834099993</v>
      </c>
      <c r="T346" s="4">
        <f t="shared" si="97"/>
        <v>-1564740.79</v>
      </c>
      <c r="U346" s="4">
        <v>26394180.230599999</v>
      </c>
      <c r="V346" s="4">
        <v>1222998.6335</v>
      </c>
      <c r="W346" s="4">
        <v>2673545.5108999996</v>
      </c>
      <c r="X346" s="4">
        <v>0</v>
      </c>
      <c r="Y346" s="4">
        <f t="shared" si="98"/>
        <v>2673545.5108999996</v>
      </c>
      <c r="Z346" s="4">
        <v>74327390.026999995</v>
      </c>
      <c r="AA346" s="5">
        <f t="shared" si="94"/>
        <v>164554378.4461</v>
      </c>
    </row>
    <row r="347" spans="1:27" ht="24.9" customHeight="1" x14ac:dyDescent="0.25">
      <c r="A347" s="151"/>
      <c r="B347" s="146"/>
      <c r="C347" s="1">
        <v>12</v>
      </c>
      <c r="D347" s="4" t="s">
        <v>392</v>
      </c>
      <c r="E347" s="4">
        <v>52426284.224800006</v>
      </c>
      <c r="F347" s="4">
        <v>0</v>
      </c>
      <c r="G347" s="4">
        <v>22499612.784899998</v>
      </c>
      <c r="H347" s="4">
        <v>1042540.2664</v>
      </c>
      <c r="I347" s="4">
        <v>2279053.1181999999</v>
      </c>
      <c r="J347" s="4"/>
      <c r="K347" s="4">
        <f t="shared" si="100"/>
        <v>2279053.1181999999</v>
      </c>
      <c r="L347" s="4">
        <v>59700993.687200002</v>
      </c>
      <c r="M347" s="5">
        <f t="shared" si="101"/>
        <v>137948484.08149999</v>
      </c>
      <c r="N347" s="8"/>
      <c r="O347" s="146"/>
      <c r="P347" s="9">
        <v>17</v>
      </c>
      <c r="Q347" s="113" t="s">
        <v>68</v>
      </c>
      <c r="R347" s="4" t="s">
        <v>743</v>
      </c>
      <c r="S347" s="4">
        <v>61004169.060900003</v>
      </c>
      <c r="T347" s="4">
        <f t="shared" si="97"/>
        <v>-1564740.79</v>
      </c>
      <c r="U347" s="4">
        <v>26180954.886100002</v>
      </c>
      <c r="V347" s="4">
        <v>1213118.6409</v>
      </c>
      <c r="W347" s="4">
        <v>2651947.2776000001</v>
      </c>
      <c r="X347" s="4">
        <v>0</v>
      </c>
      <c r="Y347" s="4">
        <f t="shared" si="98"/>
        <v>2651947.2776000001</v>
      </c>
      <c r="Z347" s="4">
        <v>69260641.159899995</v>
      </c>
      <c r="AA347" s="5">
        <f t="shared" si="94"/>
        <v>158746090.23540002</v>
      </c>
    </row>
    <row r="348" spans="1:27" ht="24.9" customHeight="1" x14ac:dyDescent="0.25">
      <c r="A348" s="151"/>
      <c r="B348" s="146"/>
      <c r="C348" s="1">
        <v>13</v>
      </c>
      <c r="D348" s="4" t="s">
        <v>393</v>
      </c>
      <c r="E348" s="4">
        <v>44256329.504900001</v>
      </c>
      <c r="F348" s="4">
        <v>0</v>
      </c>
      <c r="G348" s="4">
        <v>18993340.6851</v>
      </c>
      <c r="H348" s="4">
        <v>880073.9216</v>
      </c>
      <c r="I348" s="4">
        <v>1923892.3233000003</v>
      </c>
      <c r="J348" s="4"/>
      <c r="K348" s="4">
        <f t="shared" si="100"/>
        <v>1923892.3233000003</v>
      </c>
      <c r="L348" s="4">
        <v>57177904.491999999</v>
      </c>
      <c r="M348" s="5">
        <f t="shared" si="101"/>
        <v>123231540.9269</v>
      </c>
      <c r="N348" s="8"/>
      <c r="O348" s="146"/>
      <c r="P348" s="9">
        <v>18</v>
      </c>
      <c r="Q348" s="113" t="s">
        <v>68</v>
      </c>
      <c r="R348" s="4" t="s">
        <v>744</v>
      </c>
      <c r="S348" s="4">
        <v>68307375.380099997</v>
      </c>
      <c r="T348" s="4">
        <f t="shared" si="97"/>
        <v>-1564740.79</v>
      </c>
      <c r="U348" s="4">
        <v>29315247.478100002</v>
      </c>
      <c r="V348" s="4">
        <v>1358348.9728000001</v>
      </c>
      <c r="W348" s="4">
        <v>2969429.1549</v>
      </c>
      <c r="X348" s="4">
        <v>0</v>
      </c>
      <c r="Y348" s="4">
        <f t="shared" si="98"/>
        <v>2969429.1549</v>
      </c>
      <c r="Z348" s="4">
        <v>73270147.664800003</v>
      </c>
      <c r="AA348" s="5">
        <f t="shared" si="94"/>
        <v>173655807.86070001</v>
      </c>
    </row>
    <row r="349" spans="1:27" ht="24.9" customHeight="1" x14ac:dyDescent="0.25">
      <c r="A349" s="151"/>
      <c r="B349" s="146"/>
      <c r="C349" s="1">
        <v>14</v>
      </c>
      <c r="D349" s="4" t="s">
        <v>394</v>
      </c>
      <c r="E349" s="4">
        <v>60828912.664899997</v>
      </c>
      <c r="F349" s="4">
        <v>0</v>
      </c>
      <c r="G349" s="4">
        <v>26105740.685600001</v>
      </c>
      <c r="H349" s="4">
        <v>1209633.5216000001</v>
      </c>
      <c r="I349" s="4">
        <v>2644328.6062000003</v>
      </c>
      <c r="J349" s="4"/>
      <c r="K349" s="4">
        <f t="shared" si="100"/>
        <v>2644328.6062000003</v>
      </c>
      <c r="L349" s="4">
        <v>73669816.746000007</v>
      </c>
      <c r="M349" s="5">
        <f t="shared" si="101"/>
        <v>164458432.2243</v>
      </c>
      <c r="N349" s="8"/>
      <c r="O349" s="146"/>
      <c r="P349" s="9">
        <v>19</v>
      </c>
      <c r="Q349" s="113" t="s">
        <v>68</v>
      </c>
      <c r="R349" s="4" t="s">
        <v>745</v>
      </c>
      <c r="S349" s="4">
        <v>62976647.306099996</v>
      </c>
      <c r="T349" s="4">
        <f t="shared" si="97"/>
        <v>-1564740.79</v>
      </c>
      <c r="U349" s="4">
        <v>27027476.767200001</v>
      </c>
      <c r="V349" s="4">
        <v>1252343.0114</v>
      </c>
      <c r="W349" s="4">
        <v>2737694.0124999997</v>
      </c>
      <c r="X349" s="4">
        <v>0</v>
      </c>
      <c r="Y349" s="4">
        <f t="shared" si="98"/>
        <v>2737694.0124999997</v>
      </c>
      <c r="Z349" s="4">
        <v>58432956.6215</v>
      </c>
      <c r="AA349" s="5">
        <f t="shared" si="94"/>
        <v>150862376.9287</v>
      </c>
    </row>
    <row r="350" spans="1:27" ht="24.9" customHeight="1" x14ac:dyDescent="0.25">
      <c r="A350" s="151"/>
      <c r="B350" s="146"/>
      <c r="C350" s="1">
        <v>15</v>
      </c>
      <c r="D350" s="4" t="s">
        <v>395</v>
      </c>
      <c r="E350" s="4">
        <v>68416954.345499992</v>
      </c>
      <c r="F350" s="4">
        <v>0</v>
      </c>
      <c r="G350" s="4">
        <v>29362275.115499999</v>
      </c>
      <c r="H350" s="4">
        <v>1360528.0416999999</v>
      </c>
      <c r="I350" s="4">
        <v>2974192.7251999998</v>
      </c>
      <c r="J350" s="4"/>
      <c r="K350" s="4">
        <f t="shared" si="100"/>
        <v>2974192.7251999998</v>
      </c>
      <c r="L350" s="4">
        <v>79275138.096200004</v>
      </c>
      <c r="M350" s="5">
        <f t="shared" si="101"/>
        <v>181389088.32410002</v>
      </c>
      <c r="N350" s="8"/>
      <c r="O350" s="146"/>
      <c r="P350" s="9">
        <v>20</v>
      </c>
      <c r="Q350" s="113" t="s">
        <v>68</v>
      </c>
      <c r="R350" s="4" t="s">
        <v>746</v>
      </c>
      <c r="S350" s="4">
        <v>57309667.933799997</v>
      </c>
      <c r="T350" s="4">
        <f t="shared" si="97"/>
        <v>-1564740.79</v>
      </c>
      <c r="U350" s="4">
        <v>24595398.213</v>
      </c>
      <c r="V350" s="4">
        <v>1139650.4131</v>
      </c>
      <c r="W350" s="4">
        <v>2491341.4967999998</v>
      </c>
      <c r="X350" s="4">
        <v>0</v>
      </c>
      <c r="Y350" s="4">
        <f t="shared" si="98"/>
        <v>2491341.4967999998</v>
      </c>
      <c r="Z350" s="4">
        <v>52357586.519299999</v>
      </c>
      <c r="AA350" s="5">
        <f t="shared" si="94"/>
        <v>136328903.78600001</v>
      </c>
    </row>
    <row r="351" spans="1:27" ht="24.9" customHeight="1" x14ac:dyDescent="0.25">
      <c r="A351" s="151"/>
      <c r="B351" s="146"/>
      <c r="C351" s="1">
        <v>16</v>
      </c>
      <c r="D351" s="4" t="s">
        <v>396</v>
      </c>
      <c r="E351" s="4">
        <v>50143039.408399999</v>
      </c>
      <c r="F351" s="4">
        <v>0</v>
      </c>
      <c r="G351" s="4">
        <v>21519720.2553</v>
      </c>
      <c r="H351" s="4">
        <v>997136.0442</v>
      </c>
      <c r="I351" s="4">
        <v>2179796.8712000004</v>
      </c>
      <c r="J351" s="4"/>
      <c r="K351" s="4">
        <f t="shared" si="100"/>
        <v>2179796.8712000004</v>
      </c>
      <c r="L351" s="4">
        <v>60160356.477300003</v>
      </c>
      <c r="M351" s="5">
        <f t="shared" si="101"/>
        <v>135000049.0564</v>
      </c>
      <c r="N351" s="8"/>
      <c r="O351" s="146"/>
      <c r="P351" s="9">
        <v>21</v>
      </c>
      <c r="Q351" s="113" t="s">
        <v>68</v>
      </c>
      <c r="R351" s="4" t="s">
        <v>747</v>
      </c>
      <c r="S351" s="4">
        <v>59077450.011500001</v>
      </c>
      <c r="T351" s="4">
        <f t="shared" si="97"/>
        <v>-1564740.79</v>
      </c>
      <c r="U351" s="4">
        <v>25354071.3257</v>
      </c>
      <c r="V351" s="4">
        <v>1174804.2301</v>
      </c>
      <c r="W351" s="4">
        <v>2568189.767</v>
      </c>
      <c r="X351" s="4">
        <v>0</v>
      </c>
      <c r="Y351" s="4">
        <f t="shared" si="98"/>
        <v>2568189.767</v>
      </c>
      <c r="Z351" s="4">
        <v>67217618.806199998</v>
      </c>
      <c r="AA351" s="5">
        <f t="shared" si="94"/>
        <v>153827393.35049999</v>
      </c>
    </row>
    <row r="352" spans="1:27" ht="24.9" customHeight="1" x14ac:dyDescent="0.25">
      <c r="A352" s="151"/>
      <c r="B352" s="146"/>
      <c r="C352" s="1">
        <v>17</v>
      </c>
      <c r="D352" s="4" t="s">
        <v>397</v>
      </c>
      <c r="E352" s="4">
        <v>53060840.870400004</v>
      </c>
      <c r="F352" s="4">
        <v>0</v>
      </c>
      <c r="G352" s="4">
        <v>22771943.334899999</v>
      </c>
      <c r="H352" s="4">
        <v>1055158.9531</v>
      </c>
      <c r="I352" s="4">
        <v>2306638.2947000004</v>
      </c>
      <c r="J352" s="4"/>
      <c r="K352" s="4">
        <f t="shared" si="100"/>
        <v>2306638.2947000004</v>
      </c>
      <c r="L352" s="4">
        <v>64640178.883199997</v>
      </c>
      <c r="M352" s="5">
        <f t="shared" si="101"/>
        <v>143834760.33629999</v>
      </c>
      <c r="N352" s="8"/>
      <c r="O352" s="146"/>
      <c r="P352" s="9">
        <v>22</v>
      </c>
      <c r="Q352" s="113" t="s">
        <v>68</v>
      </c>
      <c r="R352" s="4" t="s">
        <v>748</v>
      </c>
      <c r="S352" s="4">
        <v>56841686.658300005</v>
      </c>
      <c r="T352" s="4">
        <f t="shared" si="97"/>
        <v>-1564740.79</v>
      </c>
      <c r="U352" s="4">
        <v>24394556.256700002</v>
      </c>
      <c r="V352" s="4">
        <v>1130344.2161999999</v>
      </c>
      <c r="W352" s="4">
        <v>2470997.6140000001</v>
      </c>
      <c r="X352" s="4">
        <v>0</v>
      </c>
      <c r="Y352" s="4">
        <f t="shared" si="98"/>
        <v>2470997.6140000001</v>
      </c>
      <c r="Z352" s="4">
        <v>64905176.636399999</v>
      </c>
      <c r="AA352" s="5">
        <f t="shared" si="94"/>
        <v>148178020.5916</v>
      </c>
    </row>
    <row r="353" spans="1:27" ht="24.9" customHeight="1" x14ac:dyDescent="0.25">
      <c r="A353" s="151"/>
      <c r="B353" s="146"/>
      <c r="C353" s="1">
        <v>18</v>
      </c>
      <c r="D353" s="4" t="s">
        <v>398</v>
      </c>
      <c r="E353" s="4">
        <v>55341529.433399998</v>
      </c>
      <c r="F353" s="4">
        <v>0</v>
      </c>
      <c r="G353" s="4">
        <v>23750738.805599999</v>
      </c>
      <c r="H353" s="4">
        <v>1100512.3421</v>
      </c>
      <c r="I353" s="4">
        <v>2405783.4175</v>
      </c>
      <c r="J353" s="4"/>
      <c r="K353" s="4">
        <f t="shared" si="100"/>
        <v>2405783.4175</v>
      </c>
      <c r="L353" s="4">
        <v>68651288.282299995</v>
      </c>
      <c r="M353" s="5">
        <f t="shared" si="101"/>
        <v>151249852.2809</v>
      </c>
      <c r="N353" s="8"/>
      <c r="O353" s="147"/>
      <c r="P353" s="9">
        <v>23</v>
      </c>
      <c r="Q353" s="113" t="s">
        <v>68</v>
      </c>
      <c r="R353" s="4" t="s">
        <v>749</v>
      </c>
      <c r="S353" s="4">
        <v>53289068.730900005</v>
      </c>
      <c r="T353" s="4">
        <f t="shared" si="97"/>
        <v>-1564740.79</v>
      </c>
      <c r="U353" s="4">
        <v>22869891.121199999</v>
      </c>
      <c r="V353" s="4">
        <v>1059697.4539000001</v>
      </c>
      <c r="W353" s="4">
        <v>2316559.7190999999</v>
      </c>
      <c r="X353" s="4">
        <v>0</v>
      </c>
      <c r="Y353" s="4">
        <f t="shared" si="98"/>
        <v>2316559.7190999999</v>
      </c>
      <c r="Z353" s="4">
        <v>58587635.920999996</v>
      </c>
      <c r="AA353" s="5">
        <f t="shared" si="94"/>
        <v>136558112.1561</v>
      </c>
    </row>
    <row r="354" spans="1:27" ht="24.9" customHeight="1" x14ac:dyDescent="0.25">
      <c r="A354" s="151"/>
      <c r="B354" s="146"/>
      <c r="C354" s="1">
        <v>19</v>
      </c>
      <c r="D354" s="4" t="s">
        <v>399</v>
      </c>
      <c r="E354" s="4">
        <v>57175912.495000005</v>
      </c>
      <c r="F354" s="4">
        <v>0</v>
      </c>
      <c r="G354" s="4">
        <v>24537994.839400001</v>
      </c>
      <c r="H354" s="4">
        <v>1136990.575</v>
      </c>
      <c r="I354" s="4">
        <v>2485526.9372</v>
      </c>
      <c r="J354" s="4"/>
      <c r="K354" s="4">
        <f t="shared" si="100"/>
        <v>2485526.9372</v>
      </c>
      <c r="L354" s="4">
        <v>66165466.379600003</v>
      </c>
      <c r="M354" s="5">
        <f t="shared" si="101"/>
        <v>151501891.22619998</v>
      </c>
      <c r="N354" s="8"/>
      <c r="O354" s="1"/>
      <c r="P354" s="148"/>
      <c r="Q354" s="149"/>
      <c r="R354" s="11"/>
      <c r="S354" s="11">
        <f>S331+S332+S333+S334+S335+S336+S337+S338+S339+S340+S341+S342+S343+S344+S345+S346+S347+S348+S349+S350+S351+S352+S353</f>
        <v>1408011999.2225001</v>
      </c>
      <c r="T354" s="11">
        <f t="shared" ref="T354:Z354" si="102">T331+T332+T333+T334+T335+T336+T337+T338+T339+T340+T341+T342+T343+T344+T345+T346+T347+T348+T349+T350+T351+T352+T353</f>
        <v>-35989038.169999987</v>
      </c>
      <c r="U354" s="11">
        <f t="shared" si="102"/>
        <v>604271793.19309998</v>
      </c>
      <c r="V354" s="11">
        <f t="shared" si="102"/>
        <v>27999489.6928</v>
      </c>
      <c r="W354" s="11">
        <f t="shared" si="102"/>
        <v>61208498.463099994</v>
      </c>
      <c r="X354" s="11">
        <f t="shared" si="102"/>
        <v>0</v>
      </c>
      <c r="Y354" s="11">
        <f t="shared" si="102"/>
        <v>61208498.463099994</v>
      </c>
      <c r="Z354" s="11">
        <f t="shared" si="102"/>
        <v>1488002098.1307998</v>
      </c>
      <c r="AA354" s="6">
        <f t="shared" ref="AA354" si="103">S354+T354+U354+V354+Y354+Z354</f>
        <v>3553504840.5323</v>
      </c>
    </row>
    <row r="355" spans="1:27" ht="24.9" customHeight="1" x14ac:dyDescent="0.25">
      <c r="A355" s="151"/>
      <c r="B355" s="146"/>
      <c r="C355" s="1">
        <v>20</v>
      </c>
      <c r="D355" s="4" t="s">
        <v>400</v>
      </c>
      <c r="E355" s="4">
        <v>57670294.618599996</v>
      </c>
      <c r="F355" s="4">
        <v>0</v>
      </c>
      <c r="G355" s="4">
        <v>24750167.159400001</v>
      </c>
      <c r="H355" s="4">
        <v>1146821.7747</v>
      </c>
      <c r="I355" s="4">
        <v>2507018.5066</v>
      </c>
      <c r="J355" s="4"/>
      <c r="K355" s="4">
        <f t="shared" si="100"/>
        <v>2507018.5066</v>
      </c>
      <c r="L355" s="4">
        <v>67074040.295900002</v>
      </c>
      <c r="M355" s="5">
        <f t="shared" si="101"/>
        <v>153148342.35519999</v>
      </c>
      <c r="N355" s="8"/>
      <c r="O355" s="145">
        <v>34</v>
      </c>
      <c r="P355" s="9">
        <v>1</v>
      </c>
      <c r="Q355" s="113" t="s">
        <v>69</v>
      </c>
      <c r="R355" s="4" t="s">
        <v>750</v>
      </c>
      <c r="S355" s="4">
        <v>52893263.273600005</v>
      </c>
      <c r="T355" s="4">
        <v>0</v>
      </c>
      <c r="U355" s="4">
        <v>22700024.618999999</v>
      </c>
      <c r="V355" s="4">
        <v>1051826.5331999999</v>
      </c>
      <c r="W355" s="4">
        <v>2299353.4328000001</v>
      </c>
      <c r="X355" s="4">
        <v>0</v>
      </c>
      <c r="Y355" s="4">
        <f>W355-X355</f>
        <v>2299353.4328000001</v>
      </c>
      <c r="Z355" s="4">
        <v>52777040.260600001</v>
      </c>
      <c r="AA355" s="5">
        <f t="shared" si="94"/>
        <v>131721508.11919999</v>
      </c>
    </row>
    <row r="356" spans="1:27" ht="24.9" customHeight="1" x14ac:dyDescent="0.25">
      <c r="A356" s="151"/>
      <c r="B356" s="146"/>
      <c r="C356" s="1">
        <v>21</v>
      </c>
      <c r="D356" s="4" t="s">
        <v>401</v>
      </c>
      <c r="E356" s="4">
        <v>54025502.530499995</v>
      </c>
      <c r="F356" s="4">
        <v>0</v>
      </c>
      <c r="G356" s="4">
        <v>23185943.948199999</v>
      </c>
      <c r="H356" s="4">
        <v>1074342.0525</v>
      </c>
      <c r="I356" s="4">
        <v>2348573.6558999997</v>
      </c>
      <c r="J356" s="4"/>
      <c r="K356" s="4">
        <f t="shared" si="100"/>
        <v>2348573.6558999997</v>
      </c>
      <c r="L356" s="4">
        <v>64629359.346699998</v>
      </c>
      <c r="M356" s="5">
        <f t="shared" si="101"/>
        <v>145263721.53380001</v>
      </c>
      <c r="N356" s="8"/>
      <c r="O356" s="146"/>
      <c r="P356" s="9">
        <v>2</v>
      </c>
      <c r="Q356" s="113" t="s">
        <v>69</v>
      </c>
      <c r="R356" s="4" t="s">
        <v>751</v>
      </c>
      <c r="S356" s="4">
        <v>90512554.175099999</v>
      </c>
      <c r="T356" s="4">
        <v>0</v>
      </c>
      <c r="U356" s="4">
        <v>38844969.679300003</v>
      </c>
      <c r="V356" s="4">
        <v>1799917.4219</v>
      </c>
      <c r="W356" s="4">
        <v>3934723.2384000001</v>
      </c>
      <c r="X356" s="4">
        <v>0</v>
      </c>
      <c r="Y356" s="4">
        <f t="shared" ref="Y356:Y370" si="104">W356-X356</f>
        <v>3934723.2384000001</v>
      </c>
      <c r="Z356" s="4">
        <v>69075002.304800004</v>
      </c>
      <c r="AA356" s="5">
        <f t="shared" si="94"/>
        <v>204167166.81950003</v>
      </c>
    </row>
    <row r="357" spans="1:27" ht="24.9" customHeight="1" x14ac:dyDescent="0.25">
      <c r="A357" s="151"/>
      <c r="B357" s="146"/>
      <c r="C357" s="1">
        <v>22</v>
      </c>
      <c r="D357" s="4" t="s">
        <v>402</v>
      </c>
      <c r="E357" s="4">
        <v>49555384.845100001</v>
      </c>
      <c r="F357" s="4">
        <v>0</v>
      </c>
      <c r="G357" s="4">
        <v>21267518.515000001</v>
      </c>
      <c r="H357" s="4">
        <v>985450.04449999996</v>
      </c>
      <c r="I357" s="4">
        <v>2154250.6021000003</v>
      </c>
      <c r="J357" s="4"/>
      <c r="K357" s="4">
        <f t="shared" si="100"/>
        <v>2154250.6021000003</v>
      </c>
      <c r="L357" s="4">
        <v>60222869.354800001</v>
      </c>
      <c r="M357" s="5">
        <f t="shared" si="101"/>
        <v>134185473.36149999</v>
      </c>
      <c r="N357" s="8"/>
      <c r="O357" s="146"/>
      <c r="P357" s="9">
        <v>3</v>
      </c>
      <c r="Q357" s="113" t="s">
        <v>69</v>
      </c>
      <c r="R357" s="4" t="s">
        <v>752</v>
      </c>
      <c r="S357" s="4">
        <v>62165475.2623</v>
      </c>
      <c r="T357" s="4">
        <v>0</v>
      </c>
      <c r="U357" s="4">
        <v>26679348.7784</v>
      </c>
      <c r="V357" s="4">
        <v>1236212.1806000001</v>
      </c>
      <c r="W357" s="4">
        <v>2702431.0867000003</v>
      </c>
      <c r="X357" s="4">
        <v>0</v>
      </c>
      <c r="Y357" s="4">
        <f t="shared" si="104"/>
        <v>2702431.0867000003</v>
      </c>
      <c r="Z357" s="4">
        <v>59080422.076300003</v>
      </c>
      <c r="AA357" s="5">
        <f t="shared" si="94"/>
        <v>151863889.38430002</v>
      </c>
    </row>
    <row r="358" spans="1:27" ht="24.9" customHeight="1" x14ac:dyDescent="0.25">
      <c r="A358" s="151"/>
      <c r="B358" s="146"/>
      <c r="C358" s="1">
        <v>23</v>
      </c>
      <c r="D358" s="4" t="s">
        <v>403</v>
      </c>
      <c r="E358" s="4">
        <v>60815284.972000003</v>
      </c>
      <c r="F358" s="4">
        <v>0</v>
      </c>
      <c r="G358" s="4">
        <v>26099892.134399999</v>
      </c>
      <c r="H358" s="4">
        <v>1209362.5237</v>
      </c>
      <c r="I358" s="4">
        <v>2643736.1889</v>
      </c>
      <c r="J358" s="4"/>
      <c r="K358" s="4">
        <f t="shared" si="100"/>
        <v>2643736.1889</v>
      </c>
      <c r="L358" s="4">
        <v>68718209.119200006</v>
      </c>
      <c r="M358" s="5">
        <f t="shared" si="101"/>
        <v>159486484.9382</v>
      </c>
      <c r="N358" s="8"/>
      <c r="O358" s="146"/>
      <c r="P358" s="9">
        <v>4</v>
      </c>
      <c r="Q358" s="113" t="s">
        <v>69</v>
      </c>
      <c r="R358" s="4" t="s">
        <v>753</v>
      </c>
      <c r="S358" s="4">
        <v>74225949.232700005</v>
      </c>
      <c r="T358" s="4">
        <v>0</v>
      </c>
      <c r="U358" s="4">
        <v>31855301.9925</v>
      </c>
      <c r="V358" s="4">
        <v>1476044.7365999999</v>
      </c>
      <c r="W358" s="4">
        <v>3226718.8788999999</v>
      </c>
      <c r="X358" s="4">
        <v>0</v>
      </c>
      <c r="Y358" s="4">
        <f t="shared" si="104"/>
        <v>3226718.8788999999</v>
      </c>
      <c r="Z358" s="4">
        <v>52891914.3517</v>
      </c>
      <c r="AA358" s="5">
        <f t="shared" si="94"/>
        <v>163675929.19240001</v>
      </c>
    </row>
    <row r="359" spans="1:27" ht="24.9" customHeight="1" x14ac:dyDescent="0.25">
      <c r="A359" s="151"/>
      <c r="B359" s="146"/>
      <c r="C359" s="1">
        <v>24</v>
      </c>
      <c r="D359" s="4" t="s">
        <v>404</v>
      </c>
      <c r="E359" s="4">
        <v>44973417.522599995</v>
      </c>
      <c r="F359" s="4">
        <v>0</v>
      </c>
      <c r="G359" s="4">
        <v>19301090.947700001</v>
      </c>
      <c r="H359" s="4">
        <v>894333.81330000004</v>
      </c>
      <c r="I359" s="4">
        <v>1955065.2685</v>
      </c>
      <c r="J359" s="4"/>
      <c r="K359" s="4">
        <f t="shared" si="100"/>
        <v>1955065.2685</v>
      </c>
      <c r="L359" s="4">
        <v>53463330.537500001</v>
      </c>
      <c r="M359" s="5">
        <f t="shared" si="101"/>
        <v>120587238.0896</v>
      </c>
      <c r="N359" s="8"/>
      <c r="O359" s="146"/>
      <c r="P359" s="9">
        <v>5</v>
      </c>
      <c r="Q359" s="113" t="s">
        <v>69</v>
      </c>
      <c r="R359" s="4" t="s">
        <v>754</v>
      </c>
      <c r="S359" s="4">
        <v>80189667.778699994</v>
      </c>
      <c r="T359" s="4">
        <v>0</v>
      </c>
      <c r="U359" s="4">
        <v>34414731.103799999</v>
      </c>
      <c r="V359" s="4">
        <v>1594638.2401000001</v>
      </c>
      <c r="W359" s="4">
        <v>3485971.1137000001</v>
      </c>
      <c r="X359" s="4">
        <v>0</v>
      </c>
      <c r="Y359" s="4">
        <f t="shared" si="104"/>
        <v>3485971.1137000001</v>
      </c>
      <c r="Z359" s="4">
        <v>73858840.328700006</v>
      </c>
      <c r="AA359" s="5">
        <f t="shared" si="94"/>
        <v>193543848.565</v>
      </c>
    </row>
    <row r="360" spans="1:27" ht="24.9" customHeight="1" x14ac:dyDescent="0.25">
      <c r="A360" s="151"/>
      <c r="B360" s="146"/>
      <c r="C360" s="1">
        <v>25</v>
      </c>
      <c r="D360" s="4" t="s">
        <v>405</v>
      </c>
      <c r="E360" s="4">
        <v>56447009.423099995</v>
      </c>
      <c r="F360" s="4">
        <v>0</v>
      </c>
      <c r="G360" s="4">
        <v>24225173.949700002</v>
      </c>
      <c r="H360" s="4">
        <v>1122495.7312</v>
      </c>
      <c r="I360" s="4">
        <v>2453840.3731</v>
      </c>
      <c r="J360" s="4"/>
      <c r="K360" s="4">
        <f t="shared" si="100"/>
        <v>2453840.3731</v>
      </c>
      <c r="L360" s="4">
        <v>60546787.576899998</v>
      </c>
      <c r="M360" s="5">
        <f t="shared" si="101"/>
        <v>144795307.05399999</v>
      </c>
      <c r="N360" s="8"/>
      <c r="O360" s="146"/>
      <c r="P360" s="9">
        <v>6</v>
      </c>
      <c r="Q360" s="113" t="s">
        <v>69</v>
      </c>
      <c r="R360" s="4" t="s">
        <v>755</v>
      </c>
      <c r="S360" s="4">
        <v>55551430.132200003</v>
      </c>
      <c r="T360" s="4">
        <v>-1E-4</v>
      </c>
      <c r="U360" s="4">
        <v>23840821.185400002</v>
      </c>
      <c r="V360" s="4">
        <v>1104686.392</v>
      </c>
      <c r="W360" s="4">
        <v>2414908.1314000003</v>
      </c>
      <c r="X360" s="4">
        <v>0</v>
      </c>
      <c r="Y360" s="4">
        <f t="shared" si="104"/>
        <v>2414908.1314000003</v>
      </c>
      <c r="Z360" s="4">
        <v>52394082.0986</v>
      </c>
      <c r="AA360" s="5">
        <f t="shared" si="94"/>
        <v>135305927.9395</v>
      </c>
    </row>
    <row r="361" spans="1:27" ht="24.9" customHeight="1" x14ac:dyDescent="0.25">
      <c r="A361" s="151"/>
      <c r="B361" s="146"/>
      <c r="C361" s="1">
        <v>26</v>
      </c>
      <c r="D361" s="4" t="s">
        <v>406</v>
      </c>
      <c r="E361" s="4">
        <v>51338268.983800001</v>
      </c>
      <c r="F361" s="4">
        <v>0</v>
      </c>
      <c r="G361" s="4">
        <v>22032672.928399999</v>
      </c>
      <c r="H361" s="4">
        <v>1020904.1784</v>
      </c>
      <c r="I361" s="4">
        <v>2231755.3827999998</v>
      </c>
      <c r="J361" s="4"/>
      <c r="K361" s="4">
        <f t="shared" si="100"/>
        <v>2231755.3827999998</v>
      </c>
      <c r="L361" s="4">
        <v>60668073.245300002</v>
      </c>
      <c r="M361" s="5">
        <f t="shared" si="101"/>
        <v>137291674.71869999</v>
      </c>
      <c r="N361" s="8"/>
      <c r="O361" s="146"/>
      <c r="P361" s="9">
        <v>7</v>
      </c>
      <c r="Q361" s="113" t="s">
        <v>69</v>
      </c>
      <c r="R361" s="4" t="s">
        <v>756</v>
      </c>
      <c r="S361" s="4">
        <v>53430926.774000004</v>
      </c>
      <c r="T361" s="4">
        <v>0</v>
      </c>
      <c r="U361" s="4">
        <v>22930771.862399999</v>
      </c>
      <c r="V361" s="4">
        <v>1062518.4191000001</v>
      </c>
      <c r="W361" s="4">
        <v>2322726.5117000001</v>
      </c>
      <c r="X361" s="4">
        <v>0</v>
      </c>
      <c r="Y361" s="4">
        <f t="shared" si="104"/>
        <v>2322726.5117000001</v>
      </c>
      <c r="Z361" s="4">
        <v>59846338.400399998</v>
      </c>
      <c r="AA361" s="5">
        <f t="shared" si="94"/>
        <v>139593281.96759999</v>
      </c>
    </row>
    <row r="362" spans="1:27" ht="24.9" customHeight="1" x14ac:dyDescent="0.25">
      <c r="A362" s="151"/>
      <c r="B362" s="147"/>
      <c r="C362" s="1">
        <v>27</v>
      </c>
      <c r="D362" s="4" t="s">
        <v>407</v>
      </c>
      <c r="E362" s="4">
        <v>47571305.437100001</v>
      </c>
      <c r="F362" s="4">
        <v>0</v>
      </c>
      <c r="G362" s="4">
        <v>20416017.8017</v>
      </c>
      <c r="H362" s="4">
        <v>945994.97510000004</v>
      </c>
      <c r="I362" s="4">
        <v>2067999.5463999999</v>
      </c>
      <c r="J362" s="4"/>
      <c r="K362" s="4">
        <f t="shared" si="100"/>
        <v>2067999.5463999999</v>
      </c>
      <c r="L362" s="4">
        <v>55859657.5088</v>
      </c>
      <c r="M362" s="5">
        <f t="shared" si="101"/>
        <v>126860975.2691</v>
      </c>
      <c r="N362" s="8"/>
      <c r="O362" s="146"/>
      <c r="P362" s="9">
        <v>8</v>
      </c>
      <c r="Q362" s="113" t="s">
        <v>69</v>
      </c>
      <c r="R362" s="4" t="s">
        <v>757</v>
      </c>
      <c r="S362" s="4">
        <v>82932105.508000001</v>
      </c>
      <c r="T362" s="4">
        <v>0</v>
      </c>
      <c r="U362" s="4">
        <v>35591693.917599998</v>
      </c>
      <c r="V362" s="4">
        <v>1649173.8953</v>
      </c>
      <c r="W362" s="4">
        <v>3605189.1995999999</v>
      </c>
      <c r="X362" s="4">
        <v>0</v>
      </c>
      <c r="Y362" s="4">
        <f t="shared" si="104"/>
        <v>3605189.1995999999</v>
      </c>
      <c r="Z362" s="4">
        <v>67326378.203299999</v>
      </c>
      <c r="AA362" s="5">
        <f t="shared" si="94"/>
        <v>191104540.7238</v>
      </c>
    </row>
    <row r="363" spans="1:27" ht="24.9" customHeight="1" x14ac:dyDescent="0.25">
      <c r="A363" s="1"/>
      <c r="B363" s="150" t="s">
        <v>838</v>
      </c>
      <c r="C363" s="148"/>
      <c r="D363" s="11"/>
      <c r="E363" s="11">
        <f>SUM(E336:E362)</f>
        <v>1487505536.7837994</v>
      </c>
      <c r="F363" s="11">
        <f t="shared" ref="F363:L363" si="105">SUM(F336:F362)</f>
        <v>0</v>
      </c>
      <c r="G363" s="11">
        <f t="shared" si="105"/>
        <v>638387768.42320001</v>
      </c>
      <c r="H363" s="11">
        <f t="shared" si="105"/>
        <v>29580284.804599997</v>
      </c>
      <c r="I363" s="11">
        <f t="shared" si="105"/>
        <v>64664207.700400002</v>
      </c>
      <c r="J363" s="11">
        <f t="shared" si="105"/>
        <v>0</v>
      </c>
      <c r="K363" s="11">
        <f t="shared" si="105"/>
        <v>64664207.700400002</v>
      </c>
      <c r="L363" s="11">
        <f t="shared" si="105"/>
        <v>1743723477.2287002</v>
      </c>
      <c r="M363" s="6">
        <f t="shared" si="101"/>
        <v>3963861274.9406991</v>
      </c>
      <c r="N363" s="8"/>
      <c r="O363" s="146"/>
      <c r="P363" s="9">
        <v>9</v>
      </c>
      <c r="Q363" s="113" t="s">
        <v>69</v>
      </c>
      <c r="R363" s="4" t="s">
        <v>758</v>
      </c>
      <c r="S363" s="4">
        <v>59034329.877999999</v>
      </c>
      <c r="T363" s="4">
        <v>0</v>
      </c>
      <c r="U363" s="4">
        <v>25335565.602400001</v>
      </c>
      <c r="V363" s="4">
        <v>1173946.7504</v>
      </c>
      <c r="W363" s="4">
        <v>2566315.2668999997</v>
      </c>
      <c r="X363" s="4">
        <v>0</v>
      </c>
      <c r="Y363" s="4">
        <f t="shared" si="104"/>
        <v>2566315.2668999997</v>
      </c>
      <c r="Z363" s="4">
        <v>53392818.818999998</v>
      </c>
      <c r="AA363" s="5">
        <f t="shared" si="94"/>
        <v>141502976.31670001</v>
      </c>
    </row>
    <row r="364" spans="1:27" ht="24.9" customHeight="1" x14ac:dyDescent="0.25">
      <c r="A364" s="151">
        <v>18</v>
      </c>
      <c r="B364" s="145" t="s">
        <v>934</v>
      </c>
      <c r="C364" s="1">
        <v>1</v>
      </c>
      <c r="D364" s="4" t="s">
        <v>408</v>
      </c>
      <c r="E364" s="4">
        <v>89067198.66049999</v>
      </c>
      <c r="F364" s="4">
        <v>0</v>
      </c>
      <c r="G364" s="4">
        <v>38224671.294699997</v>
      </c>
      <c r="H364" s="4">
        <v>1771175.3252999999</v>
      </c>
      <c r="I364" s="4">
        <v>3871891.3584000003</v>
      </c>
      <c r="J364" s="4"/>
      <c r="K364" s="4">
        <f t="shared" si="100"/>
        <v>3871891.3584000003</v>
      </c>
      <c r="L364" s="4">
        <v>80947518.297600001</v>
      </c>
      <c r="M364" s="5">
        <f t="shared" si="101"/>
        <v>213882454.93649998</v>
      </c>
      <c r="N364" s="8"/>
      <c r="O364" s="146"/>
      <c r="P364" s="9">
        <v>10</v>
      </c>
      <c r="Q364" s="113" t="s">
        <v>69</v>
      </c>
      <c r="R364" s="4" t="s">
        <v>759</v>
      </c>
      <c r="S364" s="4">
        <v>54506261.898000002</v>
      </c>
      <c r="T364" s="4">
        <v>0</v>
      </c>
      <c r="U364" s="4">
        <v>23392269.8354</v>
      </c>
      <c r="V364" s="4">
        <v>1083902.3524</v>
      </c>
      <c r="W364" s="4">
        <v>2369473.0226000003</v>
      </c>
      <c r="X364" s="4">
        <v>0</v>
      </c>
      <c r="Y364" s="4">
        <f t="shared" si="104"/>
        <v>2369473.0226000003</v>
      </c>
      <c r="Z364" s="4">
        <v>54068572.3389</v>
      </c>
      <c r="AA364" s="5">
        <f t="shared" si="94"/>
        <v>135420479.44730002</v>
      </c>
    </row>
    <row r="365" spans="1:27" ht="24.9" customHeight="1" x14ac:dyDescent="0.25">
      <c r="A365" s="151"/>
      <c r="B365" s="146"/>
      <c r="C365" s="1">
        <v>2</v>
      </c>
      <c r="D365" s="4" t="s">
        <v>409</v>
      </c>
      <c r="E365" s="4">
        <v>90565873.582300007</v>
      </c>
      <c r="F365" s="4">
        <v>0</v>
      </c>
      <c r="G365" s="4">
        <v>38867852.590700001</v>
      </c>
      <c r="H365" s="4">
        <v>1800977.7227</v>
      </c>
      <c r="I365" s="4">
        <v>3937041.1168999998</v>
      </c>
      <c r="J365" s="4"/>
      <c r="K365" s="4">
        <f t="shared" si="100"/>
        <v>3937041.1168999998</v>
      </c>
      <c r="L365" s="4">
        <v>96427069.229599997</v>
      </c>
      <c r="M365" s="5">
        <f t="shared" si="101"/>
        <v>231598814.24220002</v>
      </c>
      <c r="N365" s="8"/>
      <c r="O365" s="146"/>
      <c r="P365" s="9">
        <v>11</v>
      </c>
      <c r="Q365" s="113" t="s">
        <v>69</v>
      </c>
      <c r="R365" s="4" t="s">
        <v>760</v>
      </c>
      <c r="S365" s="4">
        <v>81340677.0502</v>
      </c>
      <c r="T365" s="4">
        <v>0</v>
      </c>
      <c r="U365" s="4">
        <v>34908705.897299998</v>
      </c>
      <c r="V365" s="4">
        <v>1617527.0168000001</v>
      </c>
      <c r="W365" s="4">
        <v>3536007.2988999998</v>
      </c>
      <c r="X365" s="4">
        <v>0</v>
      </c>
      <c r="Y365" s="4">
        <f t="shared" si="104"/>
        <v>3536007.2988999998</v>
      </c>
      <c r="Z365" s="4">
        <v>71145674.585099995</v>
      </c>
      <c r="AA365" s="5">
        <f t="shared" si="94"/>
        <v>192548591.84829998</v>
      </c>
    </row>
    <row r="366" spans="1:27" ht="24.9" customHeight="1" x14ac:dyDescent="0.25">
      <c r="A366" s="151"/>
      <c r="B366" s="146"/>
      <c r="C366" s="1">
        <v>3</v>
      </c>
      <c r="D366" s="4" t="s">
        <v>410</v>
      </c>
      <c r="E366" s="4">
        <v>74950492.792999998</v>
      </c>
      <c r="F366" s="4">
        <v>0</v>
      </c>
      <c r="G366" s="4">
        <v>32166251.9252</v>
      </c>
      <c r="H366" s="4">
        <v>1490452.8879</v>
      </c>
      <c r="I366" s="4">
        <v>3258215.9282</v>
      </c>
      <c r="J366" s="4"/>
      <c r="K366" s="4">
        <f t="shared" si="100"/>
        <v>3258215.9282</v>
      </c>
      <c r="L366" s="4">
        <v>85497600.903500006</v>
      </c>
      <c r="M366" s="5">
        <f t="shared" si="101"/>
        <v>197363014.43779999</v>
      </c>
      <c r="N366" s="8"/>
      <c r="O366" s="146"/>
      <c r="P366" s="9">
        <v>12</v>
      </c>
      <c r="Q366" s="113" t="s">
        <v>69</v>
      </c>
      <c r="R366" s="4" t="s">
        <v>761</v>
      </c>
      <c r="S366" s="4">
        <v>64383775.6083</v>
      </c>
      <c r="T366" s="4">
        <v>0</v>
      </c>
      <c r="U366" s="4">
        <v>27631369.307100002</v>
      </c>
      <c r="V366" s="4">
        <v>1280324.9280000001</v>
      </c>
      <c r="W366" s="4">
        <v>2798864.0952000003</v>
      </c>
      <c r="X366" s="4">
        <v>0</v>
      </c>
      <c r="Y366" s="4">
        <f t="shared" si="104"/>
        <v>2798864.0952000003</v>
      </c>
      <c r="Z366" s="4">
        <v>59245787.337800004</v>
      </c>
      <c r="AA366" s="5">
        <f t="shared" si="94"/>
        <v>155340121.2764</v>
      </c>
    </row>
    <row r="367" spans="1:27" ht="24.9" customHeight="1" x14ac:dyDescent="0.25">
      <c r="A367" s="151"/>
      <c r="B367" s="146"/>
      <c r="C367" s="1">
        <v>4</v>
      </c>
      <c r="D367" s="4" t="s">
        <v>847</v>
      </c>
      <c r="E367" s="4">
        <v>57710807.203699999</v>
      </c>
      <c r="F367" s="4">
        <v>0</v>
      </c>
      <c r="G367" s="4">
        <v>24767553.809799999</v>
      </c>
      <c r="H367" s="4">
        <v>1147627.4012</v>
      </c>
      <c r="I367" s="4">
        <v>2508779.6524000005</v>
      </c>
      <c r="J367" s="4"/>
      <c r="K367" s="4">
        <f t="shared" si="100"/>
        <v>2508779.6524000005</v>
      </c>
      <c r="L367" s="4">
        <v>62047390.9397</v>
      </c>
      <c r="M367" s="5">
        <f t="shared" si="101"/>
        <v>148182159.0068</v>
      </c>
      <c r="N367" s="8"/>
      <c r="O367" s="146"/>
      <c r="P367" s="9">
        <v>13</v>
      </c>
      <c r="Q367" s="113" t="s">
        <v>69</v>
      </c>
      <c r="R367" s="4" t="s">
        <v>762</v>
      </c>
      <c r="S367" s="4">
        <v>55336996.155900002</v>
      </c>
      <c r="T367" s="4">
        <v>0</v>
      </c>
      <c r="U367" s="4">
        <v>23748793.2742</v>
      </c>
      <c r="V367" s="4">
        <v>1100422.1941</v>
      </c>
      <c r="W367" s="4">
        <v>2405586.3487</v>
      </c>
      <c r="X367" s="4">
        <v>0</v>
      </c>
      <c r="Y367" s="4">
        <f t="shared" si="104"/>
        <v>2405586.3487</v>
      </c>
      <c r="Z367" s="4">
        <v>56163020.884599999</v>
      </c>
      <c r="AA367" s="5">
        <f t="shared" si="94"/>
        <v>138754818.85749999</v>
      </c>
    </row>
    <row r="368" spans="1:27" ht="24.9" customHeight="1" x14ac:dyDescent="0.25">
      <c r="A368" s="151"/>
      <c r="B368" s="146"/>
      <c r="C368" s="1">
        <v>5</v>
      </c>
      <c r="D368" s="4" t="s">
        <v>411</v>
      </c>
      <c r="E368" s="4">
        <v>94873961.771400005</v>
      </c>
      <c r="F368" s="4">
        <v>0</v>
      </c>
      <c r="G368" s="4">
        <v>40716740.367700003</v>
      </c>
      <c r="H368" s="4">
        <v>1886647.6395</v>
      </c>
      <c r="I368" s="4">
        <v>4124320.4933000002</v>
      </c>
      <c r="J368" s="4"/>
      <c r="K368" s="4">
        <f t="shared" si="100"/>
        <v>4124320.4933000002</v>
      </c>
      <c r="L368" s="4">
        <v>104705884.68960001</v>
      </c>
      <c r="M368" s="5">
        <f t="shared" si="101"/>
        <v>246307554.96149999</v>
      </c>
      <c r="N368" s="8"/>
      <c r="O368" s="146"/>
      <c r="P368" s="9">
        <v>14</v>
      </c>
      <c r="Q368" s="113" t="s">
        <v>69</v>
      </c>
      <c r="R368" s="4" t="s">
        <v>763</v>
      </c>
      <c r="S368" s="4">
        <v>79262387.886099994</v>
      </c>
      <c r="T368" s="4">
        <v>0</v>
      </c>
      <c r="U368" s="4">
        <v>34016773.498400003</v>
      </c>
      <c r="V368" s="4">
        <v>1576198.5082</v>
      </c>
      <c r="W368" s="4">
        <v>3445660.7968000001</v>
      </c>
      <c r="X368" s="4">
        <v>0</v>
      </c>
      <c r="Y368" s="4">
        <f t="shared" si="104"/>
        <v>3445660.7968000001</v>
      </c>
      <c r="Z368" s="4">
        <v>73431001.126499996</v>
      </c>
      <c r="AA368" s="5">
        <f t="shared" si="94"/>
        <v>191732021.81599998</v>
      </c>
    </row>
    <row r="369" spans="1:27" ht="24.9" customHeight="1" x14ac:dyDescent="0.25">
      <c r="A369" s="151"/>
      <c r="B369" s="146"/>
      <c r="C369" s="1">
        <v>6</v>
      </c>
      <c r="D369" s="4" t="s">
        <v>412</v>
      </c>
      <c r="E369" s="4">
        <v>63556996.281900004</v>
      </c>
      <c r="F369" s="4">
        <v>0</v>
      </c>
      <c r="G369" s="4">
        <v>27276543.193100002</v>
      </c>
      <c r="H369" s="4">
        <v>1263883.7334</v>
      </c>
      <c r="I369" s="4">
        <v>2762922.6963</v>
      </c>
      <c r="J369" s="4"/>
      <c r="K369" s="4">
        <f t="shared" si="100"/>
        <v>2762922.6963</v>
      </c>
      <c r="L369" s="4">
        <v>73141823.8037</v>
      </c>
      <c r="M369" s="5">
        <f t="shared" si="101"/>
        <v>168002169.70840001</v>
      </c>
      <c r="N369" s="8"/>
      <c r="O369" s="146"/>
      <c r="P369" s="9">
        <v>15</v>
      </c>
      <c r="Q369" s="113" t="s">
        <v>69</v>
      </c>
      <c r="R369" s="4" t="s">
        <v>764</v>
      </c>
      <c r="S369" s="4">
        <v>52544090.707000002</v>
      </c>
      <c r="T369" s="4">
        <v>0</v>
      </c>
      <c r="U369" s="4">
        <v>22550171.3983</v>
      </c>
      <c r="V369" s="4">
        <v>1044882.9463</v>
      </c>
      <c r="W369" s="4">
        <v>2284174.3515000003</v>
      </c>
      <c r="X369" s="4">
        <v>0</v>
      </c>
      <c r="Y369" s="4">
        <f t="shared" si="104"/>
        <v>2284174.3515000003</v>
      </c>
      <c r="Z369" s="4">
        <v>53109507.252300002</v>
      </c>
      <c r="AA369" s="5">
        <f t="shared" si="94"/>
        <v>131532826.65540001</v>
      </c>
    </row>
    <row r="370" spans="1:27" ht="24.9" customHeight="1" x14ac:dyDescent="0.25">
      <c r="A370" s="151"/>
      <c r="B370" s="146"/>
      <c r="C370" s="1">
        <v>7</v>
      </c>
      <c r="D370" s="4" t="s">
        <v>413</v>
      </c>
      <c r="E370" s="4">
        <v>55421575.7491</v>
      </c>
      <c r="F370" s="4">
        <v>0</v>
      </c>
      <c r="G370" s="4">
        <v>23785092.014899999</v>
      </c>
      <c r="H370" s="4">
        <v>1102104.1296000001</v>
      </c>
      <c r="I370" s="4">
        <v>2409263.1568</v>
      </c>
      <c r="J370" s="4"/>
      <c r="K370" s="4">
        <f t="shared" si="100"/>
        <v>2409263.1568</v>
      </c>
      <c r="L370" s="4">
        <v>67992659.454999998</v>
      </c>
      <c r="M370" s="5">
        <f t="shared" si="101"/>
        <v>150710694.5054</v>
      </c>
      <c r="N370" s="8"/>
      <c r="O370" s="147"/>
      <c r="P370" s="9">
        <v>16</v>
      </c>
      <c r="Q370" s="113" t="s">
        <v>69</v>
      </c>
      <c r="R370" s="4" t="s">
        <v>765</v>
      </c>
      <c r="S370" s="4">
        <v>56999812.687899999</v>
      </c>
      <c r="T370" s="4">
        <v>0</v>
      </c>
      <c r="U370" s="4">
        <v>24462418.675000001</v>
      </c>
      <c r="V370" s="4">
        <v>1133488.6839000001</v>
      </c>
      <c r="W370" s="4">
        <v>2477871.6014</v>
      </c>
      <c r="X370" s="4">
        <v>0</v>
      </c>
      <c r="Y370" s="4">
        <f t="shared" si="104"/>
        <v>2477871.6014</v>
      </c>
      <c r="Z370" s="4">
        <v>58179061.1844</v>
      </c>
      <c r="AA370" s="5">
        <f t="shared" si="94"/>
        <v>143252652.8326</v>
      </c>
    </row>
    <row r="371" spans="1:27" ht="24.9" customHeight="1" x14ac:dyDescent="0.25">
      <c r="A371" s="151"/>
      <c r="B371" s="146"/>
      <c r="C371" s="1">
        <v>8</v>
      </c>
      <c r="D371" s="4" t="s">
        <v>414</v>
      </c>
      <c r="E371" s="4">
        <v>73845615.904300004</v>
      </c>
      <c r="F371" s="4">
        <v>0</v>
      </c>
      <c r="G371" s="4">
        <v>31692075.611900002</v>
      </c>
      <c r="H371" s="4">
        <v>1468481.4920000001</v>
      </c>
      <c r="I371" s="4">
        <v>3210185.1902999999</v>
      </c>
      <c r="J371" s="4"/>
      <c r="K371" s="4">
        <f t="shared" si="100"/>
        <v>3210185.1902999999</v>
      </c>
      <c r="L371" s="4">
        <v>84470145.660300002</v>
      </c>
      <c r="M371" s="5">
        <f t="shared" si="101"/>
        <v>194686503.85879999</v>
      </c>
      <c r="N371" s="8"/>
      <c r="O371" s="1"/>
      <c r="P371" s="148"/>
      <c r="Q371" s="149"/>
      <c r="R371" s="11"/>
      <c r="S371" s="11">
        <f>S355+S356+S357+S358+S359+S360+S361+S362+S363+S364+S365+S366+S367+S368+S369+S370</f>
        <v>1055309704.008</v>
      </c>
      <c r="T371" s="11">
        <f t="shared" ref="T371:Z371" si="106">T355+T356+T357+T358+T359+T360+T361+T362+T363+T364+T365+T366+T367+T368+T369+T370</f>
        <v>-1E-4</v>
      </c>
      <c r="U371" s="11">
        <f t="shared" si="106"/>
        <v>452903730.62650001</v>
      </c>
      <c r="V371" s="11">
        <f t="shared" si="106"/>
        <v>20985711.198899996</v>
      </c>
      <c r="W371" s="11">
        <f t="shared" si="106"/>
        <v>45875974.375200003</v>
      </c>
      <c r="X371" s="11">
        <f t="shared" si="106"/>
        <v>0</v>
      </c>
      <c r="Y371" s="11">
        <f t="shared" si="106"/>
        <v>45875974.375200003</v>
      </c>
      <c r="Z371" s="11">
        <f t="shared" si="106"/>
        <v>965985461.55300009</v>
      </c>
      <c r="AA371" s="6">
        <f t="shared" ref="AA371" si="107">S371+T371+U371+V371+Y371+Z371</f>
        <v>2541060581.7614999</v>
      </c>
    </row>
    <row r="372" spans="1:27" ht="24.9" customHeight="1" x14ac:dyDescent="0.25">
      <c r="A372" s="151"/>
      <c r="B372" s="146"/>
      <c r="C372" s="1">
        <v>9</v>
      </c>
      <c r="D372" s="4" t="s">
        <v>415</v>
      </c>
      <c r="E372" s="4">
        <v>81459395.93159999</v>
      </c>
      <c r="F372" s="4">
        <v>0</v>
      </c>
      <c r="G372" s="4">
        <v>34959656.081900001</v>
      </c>
      <c r="H372" s="4">
        <v>1619887.8404999999</v>
      </c>
      <c r="I372" s="4">
        <v>3541168.1956000002</v>
      </c>
      <c r="J372" s="4"/>
      <c r="K372" s="4">
        <f t="shared" si="100"/>
        <v>3541168.1956000002</v>
      </c>
      <c r="L372" s="4">
        <v>79867033.968099996</v>
      </c>
      <c r="M372" s="5">
        <f t="shared" si="101"/>
        <v>201447142.01769999</v>
      </c>
      <c r="N372" s="8"/>
      <c r="O372" s="145">
        <v>35</v>
      </c>
      <c r="P372" s="9">
        <v>1</v>
      </c>
      <c r="Q372" s="113" t="s">
        <v>70</v>
      </c>
      <c r="R372" s="4" t="s">
        <v>766</v>
      </c>
      <c r="S372" s="4">
        <v>58905916.8631</v>
      </c>
      <c r="T372" s="4">
        <v>0</v>
      </c>
      <c r="U372" s="4">
        <v>25280455.0189</v>
      </c>
      <c r="V372" s="4">
        <v>1171393.1507999999</v>
      </c>
      <c r="W372" s="4">
        <v>2560732.9509999999</v>
      </c>
      <c r="X372" s="4">
        <v>0</v>
      </c>
      <c r="Y372" s="4">
        <f>W372-X372</f>
        <v>2560732.9509999999</v>
      </c>
      <c r="Z372" s="4">
        <v>63585122.971299998</v>
      </c>
      <c r="AA372" s="5">
        <f t="shared" si="94"/>
        <v>151503620.9551</v>
      </c>
    </row>
    <row r="373" spans="1:27" ht="24.9" customHeight="1" x14ac:dyDescent="0.25">
      <c r="A373" s="151"/>
      <c r="B373" s="146"/>
      <c r="C373" s="1">
        <v>10</v>
      </c>
      <c r="D373" s="4" t="s">
        <v>416</v>
      </c>
      <c r="E373" s="4">
        <v>76954764.064099997</v>
      </c>
      <c r="F373" s="4">
        <v>0</v>
      </c>
      <c r="G373" s="4">
        <v>33026418.312800001</v>
      </c>
      <c r="H373" s="4">
        <v>1530309.4890999999</v>
      </c>
      <c r="I373" s="4">
        <v>3345344.7560000001</v>
      </c>
      <c r="J373" s="4"/>
      <c r="K373" s="4">
        <f t="shared" si="100"/>
        <v>3345344.7560000001</v>
      </c>
      <c r="L373" s="4">
        <v>95017056.547999993</v>
      </c>
      <c r="M373" s="5">
        <f t="shared" si="101"/>
        <v>209873893.16999999</v>
      </c>
      <c r="N373" s="8"/>
      <c r="O373" s="146"/>
      <c r="P373" s="9">
        <v>2</v>
      </c>
      <c r="Q373" s="113" t="s">
        <v>70</v>
      </c>
      <c r="R373" s="4" t="s">
        <v>767</v>
      </c>
      <c r="S373" s="4">
        <v>65185228.8904</v>
      </c>
      <c r="T373" s="4">
        <v>0</v>
      </c>
      <c r="U373" s="4">
        <v>27975326.327500001</v>
      </c>
      <c r="V373" s="4">
        <v>1296262.4931000001</v>
      </c>
      <c r="W373" s="4">
        <v>2833704.5312999999</v>
      </c>
      <c r="X373" s="4">
        <v>0</v>
      </c>
      <c r="Y373" s="4">
        <f t="shared" ref="Y373:Y388" si="108">W373-X373</f>
        <v>2833704.5312999999</v>
      </c>
      <c r="Z373" s="4">
        <v>59489995.196099997</v>
      </c>
      <c r="AA373" s="5">
        <f t="shared" si="94"/>
        <v>156780517.4384</v>
      </c>
    </row>
    <row r="374" spans="1:27" ht="24.9" customHeight="1" x14ac:dyDescent="0.25">
      <c r="A374" s="151"/>
      <c r="B374" s="146"/>
      <c r="C374" s="1">
        <v>11</v>
      </c>
      <c r="D374" s="4" t="s">
        <v>417</v>
      </c>
      <c r="E374" s="4">
        <v>82161248.51259999</v>
      </c>
      <c r="F374" s="4">
        <v>0</v>
      </c>
      <c r="G374" s="4">
        <v>35260867.803000003</v>
      </c>
      <c r="H374" s="4">
        <v>1633844.7627999999</v>
      </c>
      <c r="I374" s="4">
        <v>3571678.8324000002</v>
      </c>
      <c r="J374" s="4"/>
      <c r="K374" s="4">
        <f t="shared" si="100"/>
        <v>3571678.8324000002</v>
      </c>
      <c r="L374" s="4">
        <v>100987303.4994</v>
      </c>
      <c r="M374" s="5">
        <f t="shared" si="101"/>
        <v>223614943.4102</v>
      </c>
      <c r="N374" s="8"/>
      <c r="O374" s="146"/>
      <c r="P374" s="9">
        <v>3</v>
      </c>
      <c r="Q374" s="113" t="s">
        <v>70</v>
      </c>
      <c r="R374" s="4" t="s">
        <v>768</v>
      </c>
      <c r="S374" s="4">
        <v>54578933.988499999</v>
      </c>
      <c r="T374" s="4">
        <v>0</v>
      </c>
      <c r="U374" s="4">
        <v>23423458.2731</v>
      </c>
      <c r="V374" s="4">
        <v>1085347.4974</v>
      </c>
      <c r="W374" s="4">
        <v>2372632.1928000003</v>
      </c>
      <c r="X374" s="4">
        <v>0</v>
      </c>
      <c r="Y374" s="4">
        <f t="shared" si="108"/>
        <v>2372632.1928000003</v>
      </c>
      <c r="Z374" s="4">
        <v>56670236.981899999</v>
      </c>
      <c r="AA374" s="5">
        <f t="shared" si="94"/>
        <v>138130608.9337</v>
      </c>
    </row>
    <row r="375" spans="1:27" ht="24.9" customHeight="1" x14ac:dyDescent="0.25">
      <c r="A375" s="151"/>
      <c r="B375" s="146"/>
      <c r="C375" s="1">
        <v>12</v>
      </c>
      <c r="D375" s="4" t="s">
        <v>418</v>
      </c>
      <c r="E375" s="4">
        <v>71001620.098200008</v>
      </c>
      <c r="F375" s="4">
        <v>0</v>
      </c>
      <c r="G375" s="4">
        <v>30471527.4586</v>
      </c>
      <c r="H375" s="4">
        <v>1411926.27</v>
      </c>
      <c r="I375" s="4">
        <v>3086552.2147999997</v>
      </c>
      <c r="J375" s="4"/>
      <c r="K375" s="4">
        <f t="shared" si="100"/>
        <v>3086552.2147999997</v>
      </c>
      <c r="L375" s="4">
        <v>79422097.226699993</v>
      </c>
      <c r="M375" s="5">
        <f t="shared" si="101"/>
        <v>185393723.2683</v>
      </c>
      <c r="N375" s="8"/>
      <c r="O375" s="146"/>
      <c r="P375" s="9">
        <v>4</v>
      </c>
      <c r="Q375" s="113" t="s">
        <v>70</v>
      </c>
      <c r="R375" s="4" t="s">
        <v>769</v>
      </c>
      <c r="S375" s="4">
        <v>61108507.596700005</v>
      </c>
      <c r="T375" s="4">
        <v>0</v>
      </c>
      <c r="U375" s="4">
        <v>26225733.505899999</v>
      </c>
      <c r="V375" s="4">
        <v>1215193.4994000001</v>
      </c>
      <c r="W375" s="4">
        <v>2656483.0381</v>
      </c>
      <c r="X375" s="4">
        <v>0</v>
      </c>
      <c r="Y375" s="4">
        <f t="shared" si="108"/>
        <v>2656483.0381</v>
      </c>
      <c r="Z375" s="4">
        <v>63199493.318700001</v>
      </c>
      <c r="AA375" s="5">
        <f t="shared" si="94"/>
        <v>154405410.95880002</v>
      </c>
    </row>
    <row r="376" spans="1:27" ht="24.9" customHeight="1" x14ac:dyDescent="0.25">
      <c r="A376" s="151"/>
      <c r="B376" s="146"/>
      <c r="C376" s="1">
        <v>13</v>
      </c>
      <c r="D376" s="4" t="s">
        <v>419</v>
      </c>
      <c r="E376" s="4">
        <v>61513510.153700002</v>
      </c>
      <c r="F376" s="4">
        <v>0</v>
      </c>
      <c r="G376" s="4">
        <v>26399547.096700002</v>
      </c>
      <c r="H376" s="4">
        <v>1223247.3121</v>
      </c>
      <c r="I376" s="4">
        <v>2674089.1368999998</v>
      </c>
      <c r="J376" s="4"/>
      <c r="K376" s="4">
        <f t="shared" si="100"/>
        <v>2674089.1368999998</v>
      </c>
      <c r="L376" s="4">
        <v>76969134.657000005</v>
      </c>
      <c r="M376" s="5">
        <f t="shared" si="101"/>
        <v>168779528.35640001</v>
      </c>
      <c r="N376" s="8"/>
      <c r="O376" s="146"/>
      <c r="P376" s="9">
        <v>5</v>
      </c>
      <c r="Q376" s="113" t="s">
        <v>70</v>
      </c>
      <c r="R376" s="4" t="s">
        <v>770</v>
      </c>
      <c r="S376" s="4">
        <v>85709356.7315</v>
      </c>
      <c r="T376" s="4">
        <v>0</v>
      </c>
      <c r="U376" s="4">
        <v>36783597.522</v>
      </c>
      <c r="V376" s="4">
        <v>1704401.8458</v>
      </c>
      <c r="W376" s="4">
        <v>3725920.6830000002</v>
      </c>
      <c r="X376" s="4">
        <v>0</v>
      </c>
      <c r="Y376" s="4">
        <f t="shared" si="108"/>
        <v>3725920.6830000002</v>
      </c>
      <c r="Z376" s="4">
        <v>85087682.791899994</v>
      </c>
      <c r="AA376" s="5">
        <f t="shared" si="94"/>
        <v>213010959.57419997</v>
      </c>
    </row>
    <row r="377" spans="1:27" ht="24.9" customHeight="1" x14ac:dyDescent="0.25">
      <c r="A377" s="151"/>
      <c r="B377" s="146"/>
      <c r="C377" s="1">
        <v>14</v>
      </c>
      <c r="D377" s="4" t="s">
        <v>420</v>
      </c>
      <c r="E377" s="4">
        <v>63338724.831</v>
      </c>
      <c r="F377" s="4">
        <v>0</v>
      </c>
      <c r="G377" s="4">
        <v>27182868.365699999</v>
      </c>
      <c r="H377" s="4">
        <v>1259543.2241</v>
      </c>
      <c r="I377" s="4">
        <v>2753434.0926000001</v>
      </c>
      <c r="J377" s="4"/>
      <c r="K377" s="4">
        <f t="shared" si="100"/>
        <v>2753434.0926000001</v>
      </c>
      <c r="L377" s="4">
        <v>69946988.324399993</v>
      </c>
      <c r="M377" s="5">
        <f t="shared" si="101"/>
        <v>164481558.8378</v>
      </c>
      <c r="N377" s="8"/>
      <c r="O377" s="146"/>
      <c r="P377" s="9">
        <v>6</v>
      </c>
      <c r="Q377" s="113" t="s">
        <v>70</v>
      </c>
      <c r="R377" s="4" t="s">
        <v>771</v>
      </c>
      <c r="S377" s="4">
        <v>71030919.920599997</v>
      </c>
      <c r="T377" s="4">
        <v>0</v>
      </c>
      <c r="U377" s="4">
        <v>30484101.9652</v>
      </c>
      <c r="V377" s="4">
        <v>1412508.9213</v>
      </c>
      <c r="W377" s="4">
        <v>3087825.9241999998</v>
      </c>
      <c r="X377" s="4">
        <v>0</v>
      </c>
      <c r="Y377" s="4">
        <f t="shared" si="108"/>
        <v>3087825.9241999998</v>
      </c>
      <c r="Z377" s="4">
        <v>65924413.620499998</v>
      </c>
      <c r="AA377" s="5">
        <f t="shared" si="94"/>
        <v>171939770.35179999</v>
      </c>
    </row>
    <row r="378" spans="1:27" ht="24.9" customHeight="1" x14ac:dyDescent="0.25">
      <c r="A378" s="151"/>
      <c r="B378" s="146"/>
      <c r="C378" s="1">
        <v>15</v>
      </c>
      <c r="D378" s="4" t="s">
        <v>421</v>
      </c>
      <c r="E378" s="4">
        <v>73320774.467199996</v>
      </c>
      <c r="F378" s="4">
        <v>0</v>
      </c>
      <c r="G378" s="4">
        <v>31466831.170499999</v>
      </c>
      <c r="H378" s="4">
        <v>1458044.5834999999</v>
      </c>
      <c r="I378" s="4">
        <v>3187369.5066</v>
      </c>
      <c r="J378" s="4"/>
      <c r="K378" s="4">
        <f t="shared" si="100"/>
        <v>3187369.5066</v>
      </c>
      <c r="L378" s="4">
        <v>84912277.336700007</v>
      </c>
      <c r="M378" s="5">
        <f t="shared" si="101"/>
        <v>194345297.06449997</v>
      </c>
      <c r="N378" s="8"/>
      <c r="O378" s="146"/>
      <c r="P378" s="9">
        <v>7</v>
      </c>
      <c r="Q378" s="113" t="s">
        <v>70</v>
      </c>
      <c r="R378" s="4" t="s">
        <v>772</v>
      </c>
      <c r="S378" s="4">
        <v>65396049.640799992</v>
      </c>
      <c r="T378" s="4">
        <v>0</v>
      </c>
      <c r="U378" s="4">
        <v>28065803.5627</v>
      </c>
      <c r="V378" s="4">
        <v>1300454.8391</v>
      </c>
      <c r="W378" s="4">
        <v>2842869.2412999999</v>
      </c>
      <c r="X378" s="4">
        <v>0</v>
      </c>
      <c r="Y378" s="4">
        <f t="shared" si="108"/>
        <v>2842869.2412999999</v>
      </c>
      <c r="Z378" s="4">
        <v>62290251.529799998</v>
      </c>
      <c r="AA378" s="5">
        <f t="shared" si="94"/>
        <v>159895428.81369999</v>
      </c>
    </row>
    <row r="379" spans="1:27" ht="24.9" customHeight="1" x14ac:dyDescent="0.25">
      <c r="A379" s="151"/>
      <c r="B379" s="146"/>
      <c r="C379" s="1">
        <v>16</v>
      </c>
      <c r="D379" s="4" t="s">
        <v>422</v>
      </c>
      <c r="E379" s="4">
        <v>56870052.8605</v>
      </c>
      <c r="F379" s="4">
        <v>0</v>
      </c>
      <c r="G379" s="4">
        <v>24406730.0847</v>
      </c>
      <c r="H379" s="4">
        <v>1130908.3017</v>
      </c>
      <c r="I379" s="4">
        <v>2472230.7374</v>
      </c>
      <c r="J379" s="4"/>
      <c r="K379" s="4">
        <f t="shared" si="100"/>
        <v>2472230.7374</v>
      </c>
      <c r="L379" s="4">
        <v>65804040.869499996</v>
      </c>
      <c r="M379" s="5">
        <f t="shared" si="101"/>
        <v>150683962.8538</v>
      </c>
      <c r="N379" s="8"/>
      <c r="O379" s="146"/>
      <c r="P379" s="9">
        <v>8</v>
      </c>
      <c r="Q379" s="113" t="s">
        <v>70</v>
      </c>
      <c r="R379" s="4" t="s">
        <v>773</v>
      </c>
      <c r="S379" s="4">
        <v>56815753.530200005</v>
      </c>
      <c r="T379" s="4">
        <v>0</v>
      </c>
      <c r="U379" s="4">
        <v>24383426.622900002</v>
      </c>
      <c r="V379" s="4">
        <v>1129828.5144</v>
      </c>
      <c r="W379" s="4">
        <v>2469870.2599999998</v>
      </c>
      <c r="X379" s="4">
        <v>0</v>
      </c>
      <c r="Y379" s="4">
        <f t="shared" si="108"/>
        <v>2469870.2599999998</v>
      </c>
      <c r="Z379" s="4">
        <v>58740107.815099999</v>
      </c>
      <c r="AA379" s="5">
        <f t="shared" si="94"/>
        <v>143538986.74260002</v>
      </c>
    </row>
    <row r="380" spans="1:27" ht="24.9" customHeight="1" x14ac:dyDescent="0.25">
      <c r="A380" s="151"/>
      <c r="B380" s="146"/>
      <c r="C380" s="1">
        <v>17</v>
      </c>
      <c r="D380" s="4" t="s">
        <v>423</v>
      </c>
      <c r="E380" s="4">
        <v>79130301.843800008</v>
      </c>
      <c r="F380" s="4">
        <v>0</v>
      </c>
      <c r="G380" s="4">
        <v>33960086.574199997</v>
      </c>
      <c r="H380" s="4">
        <v>1573571.8674000001</v>
      </c>
      <c r="I380" s="4">
        <v>3439918.8084999998</v>
      </c>
      <c r="J380" s="4"/>
      <c r="K380" s="4">
        <f t="shared" si="100"/>
        <v>3439918.8084999998</v>
      </c>
      <c r="L380" s="4">
        <v>91472923.686800003</v>
      </c>
      <c r="M380" s="5">
        <f t="shared" si="101"/>
        <v>209576802.78070003</v>
      </c>
      <c r="N380" s="8"/>
      <c r="O380" s="146"/>
      <c r="P380" s="9">
        <v>9</v>
      </c>
      <c r="Q380" s="113" t="s">
        <v>70</v>
      </c>
      <c r="R380" s="4" t="s">
        <v>774</v>
      </c>
      <c r="S380" s="4">
        <v>74930887.892699987</v>
      </c>
      <c r="T380" s="4">
        <v>0</v>
      </c>
      <c r="U380" s="4">
        <v>32157838.1558</v>
      </c>
      <c r="V380" s="4">
        <v>1490063.0282000001</v>
      </c>
      <c r="W380" s="4">
        <v>3257363.6723000002</v>
      </c>
      <c r="X380" s="4">
        <v>0</v>
      </c>
      <c r="Y380" s="4">
        <f t="shared" si="108"/>
        <v>3257363.6723000002</v>
      </c>
      <c r="Z380" s="4">
        <v>75513461.592299998</v>
      </c>
      <c r="AA380" s="5">
        <f t="shared" si="94"/>
        <v>187349614.34129998</v>
      </c>
    </row>
    <row r="381" spans="1:27" ht="24.9" customHeight="1" x14ac:dyDescent="0.25">
      <c r="A381" s="151"/>
      <c r="B381" s="146"/>
      <c r="C381" s="1">
        <v>18</v>
      </c>
      <c r="D381" s="4" t="s">
        <v>424</v>
      </c>
      <c r="E381" s="4">
        <v>53224158.239700004</v>
      </c>
      <c r="F381" s="4">
        <v>0</v>
      </c>
      <c r="G381" s="4">
        <v>22842033.703200001</v>
      </c>
      <c r="H381" s="4">
        <v>1058406.6549</v>
      </c>
      <c r="I381" s="4">
        <v>2313737.9578999998</v>
      </c>
      <c r="J381" s="4"/>
      <c r="K381" s="4">
        <f t="shared" si="100"/>
        <v>2313737.9578999998</v>
      </c>
      <c r="L381" s="4">
        <v>66774726.9397</v>
      </c>
      <c r="M381" s="5">
        <f t="shared" si="101"/>
        <v>146213063.49540001</v>
      </c>
      <c r="N381" s="8"/>
      <c r="O381" s="146"/>
      <c r="P381" s="9">
        <v>10</v>
      </c>
      <c r="Q381" s="113" t="s">
        <v>70</v>
      </c>
      <c r="R381" s="4" t="s">
        <v>775</v>
      </c>
      <c r="S381" s="4">
        <v>52845352.718399994</v>
      </c>
      <c r="T381" s="4">
        <v>0</v>
      </c>
      <c r="U381" s="4">
        <v>22679463.006499998</v>
      </c>
      <c r="V381" s="4">
        <v>1050873.7919000001</v>
      </c>
      <c r="W381" s="4">
        <v>2297270.6856</v>
      </c>
      <c r="X381" s="4">
        <v>0</v>
      </c>
      <c r="Y381" s="4">
        <f t="shared" si="108"/>
        <v>2297270.6856</v>
      </c>
      <c r="Z381" s="4">
        <v>59205214.309699997</v>
      </c>
      <c r="AA381" s="5">
        <f t="shared" si="94"/>
        <v>138078174.51209998</v>
      </c>
    </row>
    <row r="382" spans="1:27" ht="24.9" customHeight="1" x14ac:dyDescent="0.25">
      <c r="A382" s="151"/>
      <c r="B382" s="146"/>
      <c r="C382" s="1">
        <v>19</v>
      </c>
      <c r="D382" s="4" t="s">
        <v>425</v>
      </c>
      <c r="E382" s="4">
        <v>70229208.911500007</v>
      </c>
      <c r="F382" s="4">
        <v>0</v>
      </c>
      <c r="G382" s="4">
        <v>30140034.337000001</v>
      </c>
      <c r="H382" s="4">
        <v>1396566.2311</v>
      </c>
      <c r="I382" s="4">
        <v>3052974.2842999999</v>
      </c>
      <c r="J382" s="4"/>
      <c r="K382" s="4">
        <f t="shared" si="100"/>
        <v>3052974.2842999999</v>
      </c>
      <c r="L382" s="4">
        <v>85556907.992400005</v>
      </c>
      <c r="M382" s="5">
        <f t="shared" si="101"/>
        <v>190375691.7563</v>
      </c>
      <c r="N382" s="8"/>
      <c r="O382" s="146"/>
      <c r="P382" s="9">
        <v>11</v>
      </c>
      <c r="Q382" s="113" t="s">
        <v>70</v>
      </c>
      <c r="R382" s="4" t="s">
        <v>776</v>
      </c>
      <c r="S382" s="4">
        <v>50617445.855599999</v>
      </c>
      <c r="T382" s="4">
        <v>0</v>
      </c>
      <c r="U382" s="4">
        <v>21723319.681200001</v>
      </c>
      <c r="V382" s="4">
        <v>1006570.0110000001</v>
      </c>
      <c r="W382" s="4">
        <v>2200420.0663999999</v>
      </c>
      <c r="X382" s="4">
        <v>0</v>
      </c>
      <c r="Y382" s="4">
        <f t="shared" si="108"/>
        <v>2200420.0663999999</v>
      </c>
      <c r="Z382" s="4">
        <v>53142800.936300002</v>
      </c>
      <c r="AA382" s="5">
        <f t="shared" si="94"/>
        <v>128690556.55050001</v>
      </c>
    </row>
    <row r="383" spans="1:27" ht="24.9" customHeight="1" x14ac:dyDescent="0.25">
      <c r="A383" s="151"/>
      <c r="B383" s="146"/>
      <c r="C383" s="1">
        <v>20</v>
      </c>
      <c r="D383" s="4" t="s">
        <v>426</v>
      </c>
      <c r="E383" s="4">
        <v>58882069.551200002</v>
      </c>
      <c r="F383" s="4">
        <v>0</v>
      </c>
      <c r="G383" s="4">
        <v>25270220.548</v>
      </c>
      <c r="H383" s="4">
        <v>1170918.9271</v>
      </c>
      <c r="I383" s="4">
        <v>2559696.2706999998</v>
      </c>
      <c r="J383" s="4"/>
      <c r="K383" s="4">
        <f t="shared" si="100"/>
        <v>2559696.2706999998</v>
      </c>
      <c r="L383" s="4">
        <v>67185335.028300002</v>
      </c>
      <c r="M383" s="5">
        <f t="shared" si="101"/>
        <v>155068240.32530001</v>
      </c>
      <c r="N383" s="8"/>
      <c r="O383" s="146"/>
      <c r="P383" s="9">
        <v>12</v>
      </c>
      <c r="Q383" s="113" t="s">
        <v>70</v>
      </c>
      <c r="R383" s="4" t="s">
        <v>777</v>
      </c>
      <c r="S383" s="4">
        <v>54269642.712299995</v>
      </c>
      <c r="T383" s="4">
        <v>0</v>
      </c>
      <c r="U383" s="4">
        <v>23290720.772100002</v>
      </c>
      <c r="V383" s="4">
        <v>1079196.9831000001</v>
      </c>
      <c r="W383" s="4">
        <v>2359186.8141000001</v>
      </c>
      <c r="X383" s="4">
        <v>0</v>
      </c>
      <c r="Y383" s="4">
        <f t="shared" si="108"/>
        <v>2359186.8141000001</v>
      </c>
      <c r="Z383" s="4">
        <v>56644724.247699998</v>
      </c>
      <c r="AA383" s="5">
        <f t="shared" si="94"/>
        <v>137643471.5293</v>
      </c>
    </row>
    <row r="384" spans="1:27" ht="24.9" customHeight="1" x14ac:dyDescent="0.25">
      <c r="A384" s="151"/>
      <c r="B384" s="146"/>
      <c r="C384" s="1">
        <v>21</v>
      </c>
      <c r="D384" s="4" t="s">
        <v>427</v>
      </c>
      <c r="E384" s="4">
        <v>75053158.669999987</v>
      </c>
      <c r="F384" s="4">
        <v>0</v>
      </c>
      <c r="G384" s="4">
        <v>32210312.695700001</v>
      </c>
      <c r="H384" s="4">
        <v>1492494.4842999999</v>
      </c>
      <c r="I384" s="4">
        <v>3262678.9754999997</v>
      </c>
      <c r="J384" s="4"/>
      <c r="K384" s="4">
        <f t="shared" si="100"/>
        <v>3262678.9754999997</v>
      </c>
      <c r="L384" s="4">
        <v>86411651.375300005</v>
      </c>
      <c r="M384" s="5">
        <f t="shared" si="101"/>
        <v>198430296.2008</v>
      </c>
      <c r="N384" s="8"/>
      <c r="O384" s="146"/>
      <c r="P384" s="9">
        <v>13</v>
      </c>
      <c r="Q384" s="113" t="s">
        <v>70</v>
      </c>
      <c r="R384" s="4" t="s">
        <v>778</v>
      </c>
      <c r="S384" s="4">
        <v>59024655.091200002</v>
      </c>
      <c r="T384" s="4">
        <v>0</v>
      </c>
      <c r="U384" s="4">
        <v>25331413.5066</v>
      </c>
      <c r="V384" s="4">
        <v>1173754.3591</v>
      </c>
      <c r="W384" s="4">
        <v>2565894.6886999998</v>
      </c>
      <c r="X384" s="4">
        <v>0</v>
      </c>
      <c r="Y384" s="4">
        <f t="shared" si="108"/>
        <v>2565894.6886999998</v>
      </c>
      <c r="Z384" s="4">
        <v>65034406.563100003</v>
      </c>
      <c r="AA384" s="5">
        <f t="shared" si="94"/>
        <v>153130124.2087</v>
      </c>
    </row>
    <row r="385" spans="1:27" ht="24.9" customHeight="1" x14ac:dyDescent="0.25">
      <c r="A385" s="151"/>
      <c r="B385" s="146"/>
      <c r="C385" s="1">
        <v>22</v>
      </c>
      <c r="D385" s="4" t="s">
        <v>428</v>
      </c>
      <c r="E385" s="4">
        <v>83969353.410699993</v>
      </c>
      <c r="F385" s="4">
        <v>0</v>
      </c>
      <c r="G385" s="4">
        <v>36036846.125399999</v>
      </c>
      <c r="H385" s="4">
        <v>1669800.4325000001</v>
      </c>
      <c r="I385" s="4">
        <v>3650279.9990999997</v>
      </c>
      <c r="J385" s="4"/>
      <c r="K385" s="4">
        <f t="shared" si="100"/>
        <v>3650279.9990999997</v>
      </c>
      <c r="L385" s="4">
        <v>89497222.8935</v>
      </c>
      <c r="M385" s="5">
        <f t="shared" si="101"/>
        <v>214823502.8612</v>
      </c>
      <c r="N385" s="8"/>
      <c r="O385" s="146"/>
      <c r="P385" s="9">
        <v>14</v>
      </c>
      <c r="Q385" s="113" t="s">
        <v>70</v>
      </c>
      <c r="R385" s="4" t="s">
        <v>779</v>
      </c>
      <c r="S385" s="4">
        <v>64949918.363200001</v>
      </c>
      <c r="T385" s="4">
        <v>0</v>
      </c>
      <c r="U385" s="4">
        <v>27874338.8968</v>
      </c>
      <c r="V385" s="4">
        <v>1291583.1476</v>
      </c>
      <c r="W385" s="4">
        <v>2823475.2122</v>
      </c>
      <c r="X385" s="4">
        <v>0</v>
      </c>
      <c r="Y385" s="4">
        <f t="shared" si="108"/>
        <v>2823475.2122</v>
      </c>
      <c r="Z385" s="4">
        <v>72413597.599999994</v>
      </c>
      <c r="AA385" s="5">
        <f t="shared" si="94"/>
        <v>169352913.2198</v>
      </c>
    </row>
    <row r="386" spans="1:27" ht="24.9" customHeight="1" x14ac:dyDescent="0.25">
      <c r="A386" s="151"/>
      <c r="B386" s="147"/>
      <c r="C386" s="1">
        <v>23</v>
      </c>
      <c r="D386" s="4" t="s">
        <v>429</v>
      </c>
      <c r="E386" s="4">
        <v>85739964.575499997</v>
      </c>
      <c r="F386" s="4">
        <v>0</v>
      </c>
      <c r="G386" s="4">
        <v>36796733.387900002</v>
      </c>
      <c r="H386" s="4">
        <v>1705010.5083000001</v>
      </c>
      <c r="I386" s="4">
        <v>3727251.2541</v>
      </c>
      <c r="J386" s="4"/>
      <c r="K386" s="4">
        <f t="shared" si="100"/>
        <v>3727251.2541</v>
      </c>
      <c r="L386" s="4">
        <v>101763104.3382</v>
      </c>
      <c r="M386" s="5">
        <f t="shared" si="101"/>
        <v>229732064.06400001</v>
      </c>
      <c r="N386" s="8"/>
      <c r="O386" s="146"/>
      <c r="P386" s="9">
        <v>15</v>
      </c>
      <c r="Q386" s="113" t="s">
        <v>70</v>
      </c>
      <c r="R386" s="4" t="s">
        <v>780</v>
      </c>
      <c r="S386" s="4">
        <v>60240399.678999998</v>
      </c>
      <c r="T386" s="4">
        <v>0</v>
      </c>
      <c r="U386" s="4">
        <v>25853170.538899999</v>
      </c>
      <c r="V386" s="4">
        <v>1197930.4515</v>
      </c>
      <c r="W386" s="4">
        <v>2618745.0200999998</v>
      </c>
      <c r="X386" s="4">
        <v>0</v>
      </c>
      <c r="Y386" s="4">
        <f t="shared" si="108"/>
        <v>2618745.0200999998</v>
      </c>
      <c r="Z386" s="4">
        <v>55226296.370999999</v>
      </c>
      <c r="AA386" s="5">
        <f t="shared" si="94"/>
        <v>145136542.0605</v>
      </c>
    </row>
    <row r="387" spans="1:27" ht="24.9" customHeight="1" x14ac:dyDescent="0.25">
      <c r="A387" s="1"/>
      <c r="B387" s="150" t="s">
        <v>839</v>
      </c>
      <c r="C387" s="148"/>
      <c r="D387" s="11"/>
      <c r="E387" s="11">
        <f>SUM(E364:E386)</f>
        <v>1672840828.0675001</v>
      </c>
      <c r="F387" s="11">
        <f t="shared" ref="F387:L387" si="109">SUM(F364:F386)</f>
        <v>0</v>
      </c>
      <c r="G387" s="11">
        <f t="shared" si="109"/>
        <v>717927494.5532999</v>
      </c>
      <c r="H387" s="11">
        <f t="shared" si="109"/>
        <v>33265831.221000005</v>
      </c>
      <c r="I387" s="11">
        <f t="shared" si="109"/>
        <v>72721024.61500001</v>
      </c>
      <c r="J387" s="11">
        <f t="shared" si="109"/>
        <v>0</v>
      </c>
      <c r="K387" s="11">
        <f t="shared" si="109"/>
        <v>72721024.61500001</v>
      </c>
      <c r="L387" s="11">
        <f t="shared" si="109"/>
        <v>1896817897.6629999</v>
      </c>
      <c r="M387" s="6">
        <f t="shared" si="101"/>
        <v>4393573076.1198006</v>
      </c>
      <c r="N387" s="17"/>
      <c r="O387" s="146"/>
      <c r="P387" s="9">
        <v>16</v>
      </c>
      <c r="Q387" s="113" t="s">
        <v>70</v>
      </c>
      <c r="R387" s="4" t="s">
        <v>781</v>
      </c>
      <c r="S387" s="4">
        <v>62780821.259199999</v>
      </c>
      <c r="T387" s="4">
        <v>0</v>
      </c>
      <c r="U387" s="4">
        <v>26943434.7586</v>
      </c>
      <c r="V387" s="4">
        <v>1248448.8476</v>
      </c>
      <c r="W387" s="4">
        <v>2729181.1460000002</v>
      </c>
      <c r="X387" s="4">
        <v>0</v>
      </c>
      <c r="Y387" s="4">
        <f t="shared" si="108"/>
        <v>2729181.1460000002</v>
      </c>
      <c r="Z387" s="4">
        <v>61720289.033299997</v>
      </c>
      <c r="AA387" s="5">
        <f t="shared" si="94"/>
        <v>155422175.0447</v>
      </c>
    </row>
    <row r="388" spans="1:27" ht="24.9" customHeight="1" x14ac:dyDescent="0.25">
      <c r="A388" s="151">
        <v>19</v>
      </c>
      <c r="B388" s="145" t="s">
        <v>54</v>
      </c>
      <c r="C388" s="1">
        <v>1</v>
      </c>
      <c r="D388" s="4" t="s">
        <v>430</v>
      </c>
      <c r="E388" s="4">
        <v>55021060.410600007</v>
      </c>
      <c r="F388" s="4">
        <f>-11651464.66</f>
        <v>-11651464.66</v>
      </c>
      <c r="G388" s="4">
        <v>23613204.1886</v>
      </c>
      <c r="H388" s="4">
        <v>1094139.5490000001</v>
      </c>
      <c r="I388" s="4">
        <v>2391852.1244999999</v>
      </c>
      <c r="J388" s="4"/>
      <c r="K388" s="4">
        <f t="shared" si="100"/>
        <v>2391852.1244999999</v>
      </c>
      <c r="L388" s="4">
        <v>71426018.140699998</v>
      </c>
      <c r="M388" s="5">
        <f t="shared" ref="M388:M391" si="110">E388+F388+H388+I388+L388-J388+K388</f>
        <v>120673457.68930002</v>
      </c>
      <c r="N388" s="8"/>
      <c r="O388" s="147"/>
      <c r="P388" s="9">
        <v>17</v>
      </c>
      <c r="Q388" s="113" t="s">
        <v>70</v>
      </c>
      <c r="R388" s="4" t="s">
        <v>782</v>
      </c>
      <c r="S388" s="4">
        <v>62631632.064899996</v>
      </c>
      <c r="T388" s="4">
        <v>0</v>
      </c>
      <c r="U388" s="4">
        <v>26879407.731800001</v>
      </c>
      <c r="V388" s="4">
        <v>1245482.0963000001</v>
      </c>
      <c r="W388" s="4">
        <v>2722695.6568</v>
      </c>
      <c r="X388" s="4">
        <v>0</v>
      </c>
      <c r="Y388" s="4">
        <f t="shared" si="108"/>
        <v>2722695.6568</v>
      </c>
      <c r="Z388" s="4">
        <v>59752068.413400002</v>
      </c>
      <c r="AA388" s="5">
        <f t="shared" si="94"/>
        <v>153231285.9632</v>
      </c>
    </row>
    <row r="389" spans="1:27" ht="24.9" customHeight="1" x14ac:dyDescent="0.25">
      <c r="A389" s="151"/>
      <c r="B389" s="146"/>
      <c r="C389" s="1">
        <v>2</v>
      </c>
      <c r="D389" s="4" t="s">
        <v>431</v>
      </c>
      <c r="E389" s="4">
        <v>56356025.663599998</v>
      </c>
      <c r="F389" s="4">
        <f t="shared" ref="F389:F412" si="111">-11651464.66</f>
        <v>-11651464.66</v>
      </c>
      <c r="G389" s="4">
        <v>24186126.754500002</v>
      </c>
      <c r="H389" s="4">
        <v>1120686.4434</v>
      </c>
      <c r="I389" s="4">
        <v>2449885.1657999996</v>
      </c>
      <c r="J389" s="4"/>
      <c r="K389" s="4">
        <f t="shared" si="100"/>
        <v>2449885.1657999996</v>
      </c>
      <c r="L389" s="4">
        <v>73565347.726699993</v>
      </c>
      <c r="M389" s="5">
        <f t="shared" si="110"/>
        <v>124290365.5053</v>
      </c>
      <c r="N389" s="8"/>
      <c r="O389" s="1"/>
      <c r="P389" s="148"/>
      <c r="Q389" s="149"/>
      <c r="R389" s="11"/>
      <c r="S389" s="11">
        <f>S372+S373+S374+S375+S376+S377+S378+S379+S380+S381+S382+S383+S384+S385+S386+S387+S388</f>
        <v>1061021422.7982999</v>
      </c>
      <c r="T389" s="11">
        <f t="shared" ref="T389:Z389" si="112">T372+T373+T374+T375+T376+T377+T378+T379+T380+T381+T382+T383+T384+T385+T386+T387+T388</f>
        <v>0</v>
      </c>
      <c r="U389" s="11">
        <f t="shared" si="112"/>
        <v>455355009.84650004</v>
      </c>
      <c r="V389" s="11">
        <f t="shared" si="112"/>
        <v>21099293.477599993</v>
      </c>
      <c r="W389" s="11">
        <f t="shared" si="112"/>
        <v>46124271.7839</v>
      </c>
      <c r="X389" s="11">
        <f t="shared" si="112"/>
        <v>0</v>
      </c>
      <c r="Y389" s="11">
        <f t="shared" si="112"/>
        <v>46124271.7839</v>
      </c>
      <c r="Z389" s="11">
        <f t="shared" si="112"/>
        <v>1073640163.2921002</v>
      </c>
      <c r="AA389" s="6">
        <f t="shared" ref="AA389" si="113">S389+T389+U389+V389+Y389+Z389</f>
        <v>2657240161.1984005</v>
      </c>
    </row>
    <row r="390" spans="1:27" ht="24.9" customHeight="1" x14ac:dyDescent="0.25">
      <c r="A390" s="151"/>
      <c r="B390" s="146"/>
      <c r="C390" s="1">
        <v>3</v>
      </c>
      <c r="D390" s="4" t="s">
        <v>432</v>
      </c>
      <c r="E390" s="4">
        <v>51385592.393900007</v>
      </c>
      <c r="F390" s="4">
        <f t="shared" si="111"/>
        <v>-11651464.66</v>
      </c>
      <c r="G390" s="4">
        <v>22052982.5579</v>
      </c>
      <c r="H390" s="4">
        <v>1021845.2438000001</v>
      </c>
      <c r="I390" s="4">
        <v>2233812.6057999996</v>
      </c>
      <c r="J390" s="4"/>
      <c r="K390" s="4">
        <f t="shared" si="100"/>
        <v>2233812.6057999996</v>
      </c>
      <c r="L390" s="4">
        <v>69917961.758000001</v>
      </c>
      <c r="M390" s="5">
        <f t="shared" si="110"/>
        <v>115141559.94730002</v>
      </c>
      <c r="N390" s="8"/>
      <c r="O390" s="145">
        <v>36</v>
      </c>
      <c r="P390" s="9">
        <v>1</v>
      </c>
      <c r="Q390" s="113" t="s">
        <v>71</v>
      </c>
      <c r="R390" s="4" t="s">
        <v>783</v>
      </c>
      <c r="S390" s="4">
        <v>58953302.752599999</v>
      </c>
      <c r="T390" s="4">
        <v>0</v>
      </c>
      <c r="U390" s="4">
        <v>25300791.462400001</v>
      </c>
      <c r="V390" s="4">
        <v>1172335.4584999999</v>
      </c>
      <c r="W390" s="4">
        <v>2562792.8903000001</v>
      </c>
      <c r="X390" s="4">
        <v>0</v>
      </c>
      <c r="Y390" s="4">
        <f>W390-X390</f>
        <v>2562792.8903000001</v>
      </c>
      <c r="Z390" s="4">
        <v>61734291.895999998</v>
      </c>
      <c r="AA390" s="5">
        <f t="shared" si="94"/>
        <v>149723514.4598</v>
      </c>
    </row>
    <row r="391" spans="1:27" ht="24.9" customHeight="1" x14ac:dyDescent="0.25">
      <c r="A391" s="151"/>
      <c r="B391" s="146"/>
      <c r="C391" s="1">
        <v>4</v>
      </c>
      <c r="D391" s="4" t="s">
        <v>433</v>
      </c>
      <c r="E391" s="4">
        <v>55746263.727500007</v>
      </c>
      <c r="F391" s="4">
        <f t="shared" si="111"/>
        <v>-11651464.66</v>
      </c>
      <c r="G391" s="4">
        <v>23924437.266899999</v>
      </c>
      <c r="H391" s="4">
        <v>1108560.8202</v>
      </c>
      <c r="I391" s="4">
        <v>2423377.8543999996</v>
      </c>
      <c r="J391" s="4"/>
      <c r="K391" s="4">
        <f t="shared" si="100"/>
        <v>2423377.8543999996</v>
      </c>
      <c r="L391" s="4">
        <v>73392502.291899994</v>
      </c>
      <c r="M391" s="5">
        <f t="shared" si="110"/>
        <v>123442617.8884</v>
      </c>
      <c r="N391" s="8"/>
      <c r="O391" s="146"/>
      <c r="P391" s="9">
        <v>2</v>
      </c>
      <c r="Q391" s="113" t="s">
        <v>71</v>
      </c>
      <c r="R391" s="4" t="s">
        <v>784</v>
      </c>
      <c r="S391" s="4">
        <v>57081531.472399995</v>
      </c>
      <c r="T391" s="4">
        <v>0</v>
      </c>
      <c r="U391" s="4">
        <v>24497489.652100001</v>
      </c>
      <c r="V391" s="4">
        <v>1135113.7298000001</v>
      </c>
      <c r="W391" s="4">
        <v>2481424.0457000001</v>
      </c>
      <c r="X391" s="4">
        <v>0</v>
      </c>
      <c r="Y391" s="4">
        <f t="shared" ref="Y391:Y403" si="114">W391-X391</f>
        <v>2481424.0457000001</v>
      </c>
      <c r="Z391" s="4">
        <v>67695055.056199998</v>
      </c>
      <c r="AA391" s="5">
        <f t="shared" si="94"/>
        <v>152890613.9562</v>
      </c>
    </row>
    <row r="392" spans="1:27" ht="24.9" customHeight="1" x14ac:dyDescent="0.25">
      <c r="A392" s="151"/>
      <c r="B392" s="146"/>
      <c r="C392" s="1">
        <v>5</v>
      </c>
      <c r="D392" s="4" t="s">
        <v>434</v>
      </c>
      <c r="E392" s="4">
        <v>67566306.757299989</v>
      </c>
      <c r="F392" s="4">
        <f t="shared" si="111"/>
        <v>-11651464.66</v>
      </c>
      <c r="G392" s="4">
        <v>28997205.5396</v>
      </c>
      <c r="H392" s="4">
        <v>1343612.2069000001</v>
      </c>
      <c r="I392" s="4">
        <v>2937213.7351000002</v>
      </c>
      <c r="J392" s="4"/>
      <c r="K392" s="4">
        <f t="shared" si="100"/>
        <v>2937213.7351000002</v>
      </c>
      <c r="L392" s="4">
        <v>85179118.342299998</v>
      </c>
      <c r="M392" s="5">
        <f t="shared" ref="M392:M412" si="115">E392+F392+H392+I392+L392-J392+K392</f>
        <v>148312000.11669999</v>
      </c>
      <c r="N392" s="8"/>
      <c r="O392" s="146"/>
      <c r="P392" s="9">
        <v>3</v>
      </c>
      <c r="Q392" s="113" t="s">
        <v>71</v>
      </c>
      <c r="R392" s="4" t="s">
        <v>785</v>
      </c>
      <c r="S392" s="4">
        <v>67365556.945800006</v>
      </c>
      <c r="T392" s="4">
        <v>0</v>
      </c>
      <c r="U392" s="4">
        <v>28911050.415399998</v>
      </c>
      <c r="V392" s="4">
        <v>1339620.1299000001</v>
      </c>
      <c r="W392" s="4">
        <v>2928486.8248000001</v>
      </c>
      <c r="X392" s="4">
        <v>0</v>
      </c>
      <c r="Y392" s="4">
        <f t="shared" si="114"/>
        <v>2928486.8248000001</v>
      </c>
      <c r="Z392" s="4">
        <v>70998085.900399998</v>
      </c>
      <c r="AA392" s="5">
        <f t="shared" ref="AA392:AA410" si="116">S392+T392+U392+V392+Y392+Z392</f>
        <v>171542800.21630001</v>
      </c>
    </row>
    <row r="393" spans="1:27" ht="24.9" customHeight="1" x14ac:dyDescent="0.25">
      <c r="A393" s="151"/>
      <c r="B393" s="146"/>
      <c r="C393" s="1">
        <v>6</v>
      </c>
      <c r="D393" s="4" t="s">
        <v>435</v>
      </c>
      <c r="E393" s="4">
        <v>53830408.9648</v>
      </c>
      <c r="F393" s="4">
        <f t="shared" si="111"/>
        <v>-11651464.66</v>
      </c>
      <c r="G393" s="4">
        <v>23102216.296</v>
      </c>
      <c r="H393" s="4">
        <v>1070462.4547999999</v>
      </c>
      <c r="I393" s="4">
        <v>2340092.6313999998</v>
      </c>
      <c r="J393" s="4"/>
      <c r="K393" s="4">
        <f t="shared" si="100"/>
        <v>2340092.6313999998</v>
      </c>
      <c r="L393" s="4">
        <v>70992435.233899996</v>
      </c>
      <c r="M393" s="5">
        <f t="shared" si="115"/>
        <v>118922027.2563</v>
      </c>
      <c r="N393" s="8"/>
      <c r="O393" s="146"/>
      <c r="P393" s="9">
        <v>4</v>
      </c>
      <c r="Q393" s="113" t="s">
        <v>71</v>
      </c>
      <c r="R393" s="4" t="s">
        <v>786</v>
      </c>
      <c r="S393" s="4">
        <v>74351921.978300005</v>
      </c>
      <c r="T393" s="4">
        <v>0</v>
      </c>
      <c r="U393" s="4">
        <v>31909365.2938</v>
      </c>
      <c r="V393" s="4">
        <v>1478549.8093999999</v>
      </c>
      <c r="W393" s="4">
        <v>3232195.1124999998</v>
      </c>
      <c r="X393" s="4">
        <v>0</v>
      </c>
      <c r="Y393" s="4">
        <f t="shared" si="114"/>
        <v>3232195.1124999998</v>
      </c>
      <c r="Z393" s="4">
        <v>77180449.196899995</v>
      </c>
      <c r="AA393" s="5">
        <f t="shared" si="116"/>
        <v>188152481.39090002</v>
      </c>
    </row>
    <row r="394" spans="1:27" ht="24.9" customHeight="1" x14ac:dyDescent="0.25">
      <c r="A394" s="151"/>
      <c r="B394" s="146"/>
      <c r="C394" s="1">
        <v>7</v>
      </c>
      <c r="D394" s="4" t="s">
        <v>436</v>
      </c>
      <c r="E394" s="4">
        <v>86888135.176100001</v>
      </c>
      <c r="F394" s="4">
        <f t="shared" si="111"/>
        <v>-11651464.66</v>
      </c>
      <c r="G394" s="4">
        <v>37289489.918399997</v>
      </c>
      <c r="H394" s="4">
        <v>1727842.8356000001</v>
      </c>
      <c r="I394" s="4">
        <v>3777164.0380000002</v>
      </c>
      <c r="J394" s="4"/>
      <c r="K394" s="4">
        <f t="shared" si="100"/>
        <v>3777164.0380000002</v>
      </c>
      <c r="L394" s="4">
        <v>104103689.8383</v>
      </c>
      <c r="M394" s="5">
        <f t="shared" si="115"/>
        <v>188622531.266</v>
      </c>
      <c r="N394" s="8"/>
      <c r="O394" s="146"/>
      <c r="P394" s="9">
        <v>5</v>
      </c>
      <c r="Q394" s="113" t="s">
        <v>71</v>
      </c>
      <c r="R394" s="4" t="s">
        <v>787</v>
      </c>
      <c r="S394" s="4">
        <v>64715424.2689</v>
      </c>
      <c r="T394" s="4">
        <v>0</v>
      </c>
      <c r="U394" s="4">
        <v>27773701.851799998</v>
      </c>
      <c r="V394" s="4">
        <v>1286920.0375000001</v>
      </c>
      <c r="W394" s="4">
        <v>2813281.3848000001</v>
      </c>
      <c r="X394" s="4">
        <v>0</v>
      </c>
      <c r="Y394" s="4">
        <f t="shared" si="114"/>
        <v>2813281.3848000001</v>
      </c>
      <c r="Z394" s="4">
        <v>70050508.222900003</v>
      </c>
      <c r="AA394" s="5">
        <f t="shared" si="116"/>
        <v>166639835.76590002</v>
      </c>
    </row>
    <row r="395" spans="1:27" ht="24.9" customHeight="1" x14ac:dyDescent="0.25">
      <c r="A395" s="151"/>
      <c r="B395" s="146"/>
      <c r="C395" s="1">
        <v>8</v>
      </c>
      <c r="D395" s="4" t="s">
        <v>437</v>
      </c>
      <c r="E395" s="4">
        <v>59198258.169100001</v>
      </c>
      <c r="F395" s="4">
        <f t="shared" si="111"/>
        <v>-11651464.66</v>
      </c>
      <c r="G395" s="4">
        <v>25405918.158</v>
      </c>
      <c r="H395" s="4">
        <v>1177206.6007999999</v>
      </c>
      <c r="I395" s="4">
        <v>2573441.4877999998</v>
      </c>
      <c r="J395" s="4"/>
      <c r="K395" s="4">
        <f t="shared" si="100"/>
        <v>2573441.4877999998</v>
      </c>
      <c r="L395" s="4">
        <v>75944977.882400006</v>
      </c>
      <c r="M395" s="5">
        <f t="shared" si="115"/>
        <v>129815860.96790001</v>
      </c>
      <c r="N395" s="8"/>
      <c r="O395" s="146"/>
      <c r="P395" s="9">
        <v>6</v>
      </c>
      <c r="Q395" s="113" t="s">
        <v>71</v>
      </c>
      <c r="R395" s="4" t="s">
        <v>788</v>
      </c>
      <c r="S395" s="4">
        <v>89861095.322300002</v>
      </c>
      <c r="T395" s="4">
        <v>0</v>
      </c>
      <c r="U395" s="4">
        <v>38565385.265600003</v>
      </c>
      <c r="V395" s="4">
        <v>1786962.6207999999</v>
      </c>
      <c r="W395" s="4">
        <v>3906403.2963</v>
      </c>
      <c r="X395" s="4">
        <v>0</v>
      </c>
      <c r="Y395" s="4">
        <f t="shared" si="114"/>
        <v>3906403.2963</v>
      </c>
      <c r="Z395" s="4">
        <v>93909990.530100003</v>
      </c>
      <c r="AA395" s="5">
        <f t="shared" si="116"/>
        <v>228029837.03510001</v>
      </c>
    </row>
    <row r="396" spans="1:27" ht="24.9" customHeight="1" x14ac:dyDescent="0.25">
      <c r="A396" s="151"/>
      <c r="B396" s="146"/>
      <c r="C396" s="1">
        <v>9</v>
      </c>
      <c r="D396" s="4" t="s">
        <v>438</v>
      </c>
      <c r="E396" s="4">
        <v>63635829.616800003</v>
      </c>
      <c r="F396" s="4">
        <f t="shared" si="111"/>
        <v>-11651464.66</v>
      </c>
      <c r="G396" s="4">
        <v>27310375.8314</v>
      </c>
      <c r="H396" s="4">
        <v>1265451.3999000001</v>
      </c>
      <c r="I396" s="4">
        <v>2766349.7053999999</v>
      </c>
      <c r="J396" s="4"/>
      <c r="K396" s="4">
        <f t="shared" si="100"/>
        <v>2766349.7053999999</v>
      </c>
      <c r="L396" s="4">
        <v>78271979.675400004</v>
      </c>
      <c r="M396" s="5">
        <f t="shared" si="115"/>
        <v>137054495.4429</v>
      </c>
      <c r="N396" s="8"/>
      <c r="O396" s="146"/>
      <c r="P396" s="9">
        <v>7</v>
      </c>
      <c r="Q396" s="113" t="s">
        <v>71</v>
      </c>
      <c r="R396" s="4" t="s">
        <v>789</v>
      </c>
      <c r="S396" s="4">
        <v>68245603.351799995</v>
      </c>
      <c r="T396" s="4">
        <v>0</v>
      </c>
      <c r="U396" s="4">
        <v>29288736.983600002</v>
      </c>
      <c r="V396" s="4">
        <v>1357120.5847</v>
      </c>
      <c r="W396" s="4">
        <v>2966743.8276</v>
      </c>
      <c r="X396" s="4">
        <v>0</v>
      </c>
      <c r="Y396" s="4">
        <f t="shared" si="114"/>
        <v>2966743.8276</v>
      </c>
      <c r="Z396" s="4">
        <v>80312771.798700005</v>
      </c>
      <c r="AA396" s="5">
        <f t="shared" si="116"/>
        <v>182170976.54640001</v>
      </c>
    </row>
    <row r="397" spans="1:27" ht="24.9" customHeight="1" x14ac:dyDescent="0.25">
      <c r="A397" s="151"/>
      <c r="B397" s="146"/>
      <c r="C397" s="1">
        <v>10</v>
      </c>
      <c r="D397" s="4" t="s">
        <v>439</v>
      </c>
      <c r="E397" s="4">
        <v>64081516.938300006</v>
      </c>
      <c r="F397" s="4">
        <f t="shared" si="111"/>
        <v>-11651464.66</v>
      </c>
      <c r="G397" s="4">
        <v>27501649.966200002</v>
      </c>
      <c r="H397" s="4">
        <v>1274314.2629</v>
      </c>
      <c r="I397" s="4">
        <v>2785724.4350999999</v>
      </c>
      <c r="J397" s="4"/>
      <c r="K397" s="4">
        <f t="shared" si="100"/>
        <v>2785724.4350999999</v>
      </c>
      <c r="L397" s="4">
        <v>81275536.435499996</v>
      </c>
      <c r="M397" s="5">
        <f t="shared" si="115"/>
        <v>140551351.84689999</v>
      </c>
      <c r="N397" s="8"/>
      <c r="O397" s="146"/>
      <c r="P397" s="9">
        <v>8</v>
      </c>
      <c r="Q397" s="113" t="s">
        <v>71</v>
      </c>
      <c r="R397" s="4" t="s">
        <v>399</v>
      </c>
      <c r="S397" s="4">
        <v>61917344.161799997</v>
      </c>
      <c r="T397" s="4">
        <v>0</v>
      </c>
      <c r="U397" s="4">
        <v>26572859.185199998</v>
      </c>
      <c r="V397" s="4">
        <v>1231277.8873000001</v>
      </c>
      <c r="W397" s="4">
        <v>2691644.4370999997</v>
      </c>
      <c r="X397" s="4">
        <v>0</v>
      </c>
      <c r="Y397" s="4">
        <f t="shared" si="114"/>
        <v>2691644.4370999997</v>
      </c>
      <c r="Z397" s="4">
        <v>66588256.545400001</v>
      </c>
      <c r="AA397" s="5">
        <f t="shared" si="116"/>
        <v>159001382.2168</v>
      </c>
    </row>
    <row r="398" spans="1:27" ht="24.9" customHeight="1" x14ac:dyDescent="0.25">
      <c r="A398" s="151"/>
      <c r="B398" s="146"/>
      <c r="C398" s="1">
        <v>11</v>
      </c>
      <c r="D398" s="4" t="s">
        <v>440</v>
      </c>
      <c r="E398" s="4">
        <v>59394709.774999999</v>
      </c>
      <c r="F398" s="4">
        <f t="shared" si="111"/>
        <v>-11651464.66</v>
      </c>
      <c r="G398" s="4">
        <v>25490228.635699999</v>
      </c>
      <c r="H398" s="4">
        <v>1181113.2043999999</v>
      </c>
      <c r="I398" s="4">
        <v>2581981.5485</v>
      </c>
      <c r="J398" s="4"/>
      <c r="K398" s="4">
        <f t="shared" si="100"/>
        <v>2581981.5485</v>
      </c>
      <c r="L398" s="4">
        <v>68359681.354100004</v>
      </c>
      <c r="M398" s="5">
        <f t="shared" si="115"/>
        <v>122448002.7705</v>
      </c>
      <c r="N398" s="8"/>
      <c r="O398" s="146"/>
      <c r="P398" s="9">
        <v>9</v>
      </c>
      <c r="Q398" s="113" t="s">
        <v>71</v>
      </c>
      <c r="R398" s="4" t="s">
        <v>790</v>
      </c>
      <c r="S398" s="4">
        <v>66934399.998999998</v>
      </c>
      <c r="T398" s="4">
        <v>0</v>
      </c>
      <c r="U398" s="4">
        <v>28726012.232900001</v>
      </c>
      <c r="V398" s="4">
        <v>1331046.2154000001</v>
      </c>
      <c r="W398" s="4">
        <v>2909743.7535000001</v>
      </c>
      <c r="X398" s="4">
        <v>0</v>
      </c>
      <c r="Y398" s="4">
        <f t="shared" si="114"/>
        <v>2909743.7535000001</v>
      </c>
      <c r="Z398" s="4">
        <v>70893764.196700007</v>
      </c>
      <c r="AA398" s="5">
        <f t="shared" si="116"/>
        <v>170794966.39750001</v>
      </c>
    </row>
    <row r="399" spans="1:27" ht="24.9" customHeight="1" x14ac:dyDescent="0.25">
      <c r="A399" s="151"/>
      <c r="B399" s="146"/>
      <c r="C399" s="1">
        <v>12</v>
      </c>
      <c r="D399" s="4" t="s">
        <v>441</v>
      </c>
      <c r="E399" s="4">
        <v>58188041.5572</v>
      </c>
      <c r="F399" s="4">
        <f t="shared" si="111"/>
        <v>-11651464.66</v>
      </c>
      <c r="G399" s="4">
        <v>24972366.878600001</v>
      </c>
      <c r="H399" s="4">
        <v>1157117.6032</v>
      </c>
      <c r="I399" s="4">
        <v>2529525.7812000001</v>
      </c>
      <c r="J399" s="4"/>
      <c r="K399" s="4">
        <f t="shared" si="100"/>
        <v>2529525.7812000001</v>
      </c>
      <c r="L399" s="4">
        <v>74724106.727599993</v>
      </c>
      <c r="M399" s="5">
        <f t="shared" si="115"/>
        <v>127476852.79040001</v>
      </c>
      <c r="N399" s="8"/>
      <c r="O399" s="146"/>
      <c r="P399" s="9">
        <v>10</v>
      </c>
      <c r="Q399" s="113" t="s">
        <v>71</v>
      </c>
      <c r="R399" s="4" t="s">
        <v>791</v>
      </c>
      <c r="S399" s="4">
        <v>88347949.282200009</v>
      </c>
      <c r="T399" s="4">
        <v>0</v>
      </c>
      <c r="U399" s="4">
        <v>37915993.448399998</v>
      </c>
      <c r="V399" s="4">
        <v>1756872.4532999999</v>
      </c>
      <c r="W399" s="4">
        <v>3840624.4555000002</v>
      </c>
      <c r="X399" s="4">
        <v>0</v>
      </c>
      <c r="Y399" s="4">
        <f t="shared" si="114"/>
        <v>3840624.4555000002</v>
      </c>
      <c r="Z399" s="4">
        <v>81719712.266299993</v>
      </c>
      <c r="AA399" s="5">
        <f t="shared" si="116"/>
        <v>213581151.9057</v>
      </c>
    </row>
    <row r="400" spans="1:27" ht="24.9" customHeight="1" x14ac:dyDescent="0.25">
      <c r="A400" s="151"/>
      <c r="B400" s="146"/>
      <c r="C400" s="1">
        <v>13</v>
      </c>
      <c r="D400" s="4" t="s">
        <v>442</v>
      </c>
      <c r="E400" s="4">
        <v>60798276.609300002</v>
      </c>
      <c r="F400" s="4">
        <f t="shared" si="111"/>
        <v>-11651464.66</v>
      </c>
      <c r="G400" s="4">
        <v>26092592.712299999</v>
      </c>
      <c r="H400" s="4">
        <v>1209024.2982999999</v>
      </c>
      <c r="I400" s="4">
        <v>2642996.8085999996</v>
      </c>
      <c r="J400" s="4"/>
      <c r="K400" s="4">
        <f t="shared" ref="K400:K412" si="117">I400-J400</f>
        <v>2642996.8085999996</v>
      </c>
      <c r="L400" s="4">
        <v>76357322.439799994</v>
      </c>
      <c r="M400" s="5">
        <f t="shared" si="115"/>
        <v>131999152.30459999</v>
      </c>
      <c r="N400" s="8"/>
      <c r="O400" s="146"/>
      <c r="P400" s="9">
        <v>11</v>
      </c>
      <c r="Q400" s="113" t="s">
        <v>71</v>
      </c>
      <c r="R400" s="4" t="s">
        <v>792</v>
      </c>
      <c r="S400" s="4">
        <v>55162689.6743</v>
      </c>
      <c r="T400" s="4">
        <v>0</v>
      </c>
      <c r="U400" s="4">
        <v>23673986.745299999</v>
      </c>
      <c r="V400" s="4">
        <v>1096955.9648</v>
      </c>
      <c r="W400" s="4">
        <v>2398008.9715000005</v>
      </c>
      <c r="X400" s="4">
        <v>0</v>
      </c>
      <c r="Y400" s="4">
        <f t="shared" si="114"/>
        <v>2398008.9715000005</v>
      </c>
      <c r="Z400" s="4">
        <v>60848559.223399997</v>
      </c>
      <c r="AA400" s="5">
        <f t="shared" si="116"/>
        <v>143180200.57929999</v>
      </c>
    </row>
    <row r="401" spans="1:29" ht="24.9" customHeight="1" x14ac:dyDescent="0.25">
      <c r="A401" s="151"/>
      <c r="B401" s="146"/>
      <c r="C401" s="1">
        <v>14</v>
      </c>
      <c r="D401" s="4" t="s">
        <v>443</v>
      </c>
      <c r="E401" s="4">
        <v>54232335.559799999</v>
      </c>
      <c r="F401" s="4">
        <f t="shared" si="111"/>
        <v>-11651464.66</v>
      </c>
      <c r="G401" s="4">
        <v>23274709.786499999</v>
      </c>
      <c r="H401" s="4">
        <v>1078455.0992999999</v>
      </c>
      <c r="I401" s="4">
        <v>2357565.0133999996</v>
      </c>
      <c r="J401" s="4"/>
      <c r="K401" s="4">
        <f t="shared" si="117"/>
        <v>2357565.0133999996</v>
      </c>
      <c r="L401" s="4">
        <v>69871611.398000002</v>
      </c>
      <c r="M401" s="5">
        <f t="shared" si="115"/>
        <v>118246067.42390001</v>
      </c>
      <c r="N401" s="8"/>
      <c r="O401" s="146"/>
      <c r="P401" s="9">
        <v>12</v>
      </c>
      <c r="Q401" s="113" t="s">
        <v>71</v>
      </c>
      <c r="R401" s="4" t="s">
        <v>793</v>
      </c>
      <c r="S401" s="4">
        <v>63713818.336500004</v>
      </c>
      <c r="T401" s="4">
        <v>0</v>
      </c>
      <c r="U401" s="4">
        <v>27343845.989</v>
      </c>
      <c r="V401" s="4">
        <v>1267002.2704</v>
      </c>
      <c r="W401" s="4">
        <v>2769739.9978999998</v>
      </c>
      <c r="X401" s="4">
        <v>0</v>
      </c>
      <c r="Y401" s="4">
        <f t="shared" si="114"/>
        <v>2769739.9978999998</v>
      </c>
      <c r="Z401" s="4">
        <v>71471607.590100005</v>
      </c>
      <c r="AA401" s="5">
        <f t="shared" si="116"/>
        <v>166566014.1839</v>
      </c>
    </row>
    <row r="402" spans="1:29" ht="24.9" customHeight="1" x14ac:dyDescent="0.25">
      <c r="A402" s="151"/>
      <c r="B402" s="146"/>
      <c r="C402" s="1">
        <v>15</v>
      </c>
      <c r="D402" s="4" t="s">
        <v>444</v>
      </c>
      <c r="E402" s="4">
        <v>53949338.115000002</v>
      </c>
      <c r="F402" s="4">
        <f t="shared" si="111"/>
        <v>-11651464.66</v>
      </c>
      <c r="G402" s="4">
        <v>23153256.721099999</v>
      </c>
      <c r="H402" s="4">
        <v>1072827.4598000001</v>
      </c>
      <c r="I402" s="4">
        <v>2345262.6687999996</v>
      </c>
      <c r="J402" s="4"/>
      <c r="K402" s="4">
        <f t="shared" si="117"/>
        <v>2345262.6687999996</v>
      </c>
      <c r="L402" s="4">
        <v>63726381.819399998</v>
      </c>
      <c r="M402" s="5">
        <f t="shared" si="115"/>
        <v>111787608.07179999</v>
      </c>
      <c r="N402" s="8"/>
      <c r="O402" s="146"/>
      <c r="P402" s="9">
        <v>13</v>
      </c>
      <c r="Q402" s="113" t="s">
        <v>71</v>
      </c>
      <c r="R402" s="4" t="s">
        <v>794</v>
      </c>
      <c r="S402" s="4">
        <v>67502695.995000005</v>
      </c>
      <c r="T402" s="4">
        <v>0</v>
      </c>
      <c r="U402" s="4">
        <v>28969905.921799999</v>
      </c>
      <c r="V402" s="4">
        <v>1342347.254</v>
      </c>
      <c r="W402" s="4">
        <v>2934448.4751999998</v>
      </c>
      <c r="X402" s="4">
        <v>0</v>
      </c>
      <c r="Y402" s="4">
        <f t="shared" si="114"/>
        <v>2934448.4751999998</v>
      </c>
      <c r="Z402" s="4">
        <v>78261200.675400004</v>
      </c>
      <c r="AA402" s="5">
        <f t="shared" si="116"/>
        <v>179010598.32139999</v>
      </c>
    </row>
    <row r="403" spans="1:29" ht="24.9" customHeight="1" x14ac:dyDescent="0.25">
      <c r="A403" s="151"/>
      <c r="B403" s="146"/>
      <c r="C403" s="1">
        <v>16</v>
      </c>
      <c r="D403" s="4" t="s">
        <v>445</v>
      </c>
      <c r="E403" s="4">
        <v>58306872.752000004</v>
      </c>
      <c r="F403" s="4">
        <f t="shared" si="111"/>
        <v>-11651464.66</v>
      </c>
      <c r="G403" s="4">
        <v>25023365.264600001</v>
      </c>
      <c r="H403" s="4">
        <v>1159480.6603999999</v>
      </c>
      <c r="I403" s="4">
        <v>2534691.5602999995</v>
      </c>
      <c r="J403" s="4"/>
      <c r="K403" s="4">
        <f t="shared" si="117"/>
        <v>2534691.5602999995</v>
      </c>
      <c r="L403" s="4">
        <v>75016367.787400007</v>
      </c>
      <c r="M403" s="5">
        <f t="shared" si="115"/>
        <v>127900639.6604</v>
      </c>
      <c r="N403" s="8"/>
      <c r="O403" s="147"/>
      <c r="P403" s="9">
        <v>14</v>
      </c>
      <c r="Q403" s="113" t="s">
        <v>71</v>
      </c>
      <c r="R403" s="4" t="s">
        <v>795</v>
      </c>
      <c r="S403" s="4">
        <v>74550449.2623</v>
      </c>
      <c r="T403" s="4">
        <v>0</v>
      </c>
      <c r="U403" s="4">
        <v>31994566.5832</v>
      </c>
      <c r="V403" s="4">
        <v>1482497.6895000001</v>
      </c>
      <c r="W403" s="4">
        <v>3240825.4060999998</v>
      </c>
      <c r="X403" s="4">
        <v>0</v>
      </c>
      <c r="Y403" s="4">
        <f t="shared" si="114"/>
        <v>3240825.4060999998</v>
      </c>
      <c r="Z403" s="4">
        <v>81978446.120399997</v>
      </c>
      <c r="AA403" s="5">
        <f t="shared" si="116"/>
        <v>193246785.06150001</v>
      </c>
    </row>
    <row r="404" spans="1:29" ht="24.9" customHeight="1" x14ac:dyDescent="0.25">
      <c r="A404" s="151"/>
      <c r="B404" s="146"/>
      <c r="C404" s="1">
        <v>17</v>
      </c>
      <c r="D404" s="4" t="s">
        <v>446</v>
      </c>
      <c r="E404" s="4">
        <v>66582406.704800002</v>
      </c>
      <c r="F404" s="4">
        <f t="shared" si="111"/>
        <v>-11651464.66</v>
      </c>
      <c r="G404" s="4">
        <v>28574948.449900001</v>
      </c>
      <c r="H404" s="4">
        <v>1324046.5360000001</v>
      </c>
      <c r="I404" s="4">
        <v>2894442.0507</v>
      </c>
      <c r="J404" s="4"/>
      <c r="K404" s="4">
        <f t="shared" si="117"/>
        <v>2894442.0507</v>
      </c>
      <c r="L404" s="4">
        <v>85842983.729599997</v>
      </c>
      <c r="M404" s="5">
        <f t="shared" si="115"/>
        <v>147886856.4118</v>
      </c>
      <c r="N404" s="8"/>
      <c r="O404" s="1"/>
      <c r="P404" s="148"/>
      <c r="Q404" s="149"/>
      <c r="R404" s="11"/>
      <c r="S404" s="11">
        <f>S390+S391+S392+S393+S394+S395+S396+S397+S398+S399+S400+S401+S402+S403</f>
        <v>958703782.80320001</v>
      </c>
      <c r="T404" s="11">
        <f t="shared" ref="T404:Z404" si="118">T390+T391+T392+T393+T394+T395+T396+T397+T398+T399+T400+T401+T402+T403</f>
        <v>0</v>
      </c>
      <c r="U404" s="11">
        <f t="shared" si="118"/>
        <v>411443691.03049999</v>
      </c>
      <c r="V404" s="11">
        <f t="shared" si="118"/>
        <v>19064622.105299998</v>
      </c>
      <c r="W404" s="11">
        <f t="shared" si="118"/>
        <v>41676362.878799997</v>
      </c>
      <c r="X404" s="11">
        <f t="shared" si="118"/>
        <v>0</v>
      </c>
      <c r="Y404" s="11">
        <f t="shared" si="118"/>
        <v>41676362.878799997</v>
      </c>
      <c r="Z404" s="11">
        <f t="shared" si="118"/>
        <v>1033642699.2189</v>
      </c>
      <c r="AA404" s="6">
        <f t="shared" ref="AA404" si="119">S404+T404+U404+V404+Y404+Z404</f>
        <v>2464531158.0366998</v>
      </c>
    </row>
    <row r="405" spans="1:29" ht="24.9" customHeight="1" x14ac:dyDescent="0.25">
      <c r="A405" s="151"/>
      <c r="B405" s="146"/>
      <c r="C405" s="1">
        <v>18</v>
      </c>
      <c r="D405" s="4" t="s">
        <v>447</v>
      </c>
      <c r="E405" s="4">
        <v>80050141.333300009</v>
      </c>
      <c r="F405" s="4">
        <f t="shared" si="111"/>
        <v>-11651464.66</v>
      </c>
      <c r="G405" s="4">
        <v>34354851.0066</v>
      </c>
      <c r="H405" s="4">
        <v>1591863.6407000001</v>
      </c>
      <c r="I405" s="4">
        <v>3479905.6794000003</v>
      </c>
      <c r="J405" s="4"/>
      <c r="K405" s="4">
        <f t="shared" si="117"/>
        <v>3479905.6794000003</v>
      </c>
      <c r="L405" s="4">
        <v>96527609.952099994</v>
      </c>
      <c r="M405" s="5">
        <f t="shared" si="115"/>
        <v>173477961.62490001</v>
      </c>
      <c r="N405" s="8"/>
      <c r="O405" s="145">
        <v>37</v>
      </c>
      <c r="P405" s="9">
        <v>1</v>
      </c>
      <c r="Q405" s="113" t="s">
        <v>72</v>
      </c>
      <c r="R405" s="4" t="s">
        <v>796</v>
      </c>
      <c r="S405" s="4">
        <v>49245847.0581</v>
      </c>
      <c r="T405" s="4">
        <v>0</v>
      </c>
      <c r="U405" s="4">
        <v>21134675.219700001</v>
      </c>
      <c r="V405" s="4">
        <v>979294.62809999997</v>
      </c>
      <c r="W405" s="4">
        <v>2140794.5071</v>
      </c>
      <c r="X405" s="4">
        <v>0</v>
      </c>
      <c r="Y405" s="4">
        <f>W405-X405</f>
        <v>2140794.5071</v>
      </c>
      <c r="Z405" s="4">
        <v>468083864.14920002</v>
      </c>
      <c r="AA405" s="5">
        <f t="shared" si="116"/>
        <v>541584475.56220007</v>
      </c>
    </row>
    <row r="406" spans="1:29" ht="24.9" customHeight="1" x14ac:dyDescent="0.25">
      <c r="A406" s="151"/>
      <c r="B406" s="146"/>
      <c r="C406" s="1">
        <v>19</v>
      </c>
      <c r="D406" s="4" t="s">
        <v>448</v>
      </c>
      <c r="E406" s="4">
        <v>55036449.650600001</v>
      </c>
      <c r="F406" s="4">
        <f t="shared" si="111"/>
        <v>-11651464.66</v>
      </c>
      <c r="G406" s="4">
        <v>23619808.737199999</v>
      </c>
      <c r="H406" s="4">
        <v>1094445.5769</v>
      </c>
      <c r="I406" s="4">
        <v>2392521.1189000001</v>
      </c>
      <c r="J406" s="4"/>
      <c r="K406" s="4">
        <f t="shared" si="117"/>
        <v>2392521.1189000001</v>
      </c>
      <c r="L406" s="4">
        <v>72741727.208000004</v>
      </c>
      <c r="M406" s="5">
        <f t="shared" si="115"/>
        <v>122006200.0133</v>
      </c>
      <c r="N406" s="8"/>
      <c r="O406" s="146"/>
      <c r="P406" s="9">
        <v>2</v>
      </c>
      <c r="Q406" s="113" t="s">
        <v>72</v>
      </c>
      <c r="R406" s="4" t="s">
        <v>797</v>
      </c>
      <c r="S406" s="4">
        <v>125712991.4594</v>
      </c>
      <c r="T406" s="4">
        <v>0</v>
      </c>
      <c r="U406" s="4">
        <v>53951823.4353</v>
      </c>
      <c r="V406" s="4">
        <v>2499907.3947000001</v>
      </c>
      <c r="W406" s="4">
        <v>5464941.6687000003</v>
      </c>
      <c r="X406" s="4">
        <v>0</v>
      </c>
      <c r="Y406" s="4">
        <f t="shared" ref="Y406:Y410" si="120">W406-X406</f>
        <v>5464941.6687000003</v>
      </c>
      <c r="Z406" s="4">
        <v>564273951.52579999</v>
      </c>
      <c r="AA406" s="5">
        <f t="shared" si="116"/>
        <v>751903615.48389995</v>
      </c>
    </row>
    <row r="407" spans="1:29" ht="24.9" customHeight="1" x14ac:dyDescent="0.25">
      <c r="A407" s="151"/>
      <c r="B407" s="146"/>
      <c r="C407" s="1">
        <v>20</v>
      </c>
      <c r="D407" s="4" t="s">
        <v>449</v>
      </c>
      <c r="E407" s="4">
        <v>53031284.756700002</v>
      </c>
      <c r="F407" s="4">
        <f t="shared" si="111"/>
        <v>-11651464.66</v>
      </c>
      <c r="G407" s="4">
        <v>22759258.8365</v>
      </c>
      <c r="H407" s="4">
        <v>1054571.2050999999</v>
      </c>
      <c r="I407" s="4">
        <v>2305353.4440000001</v>
      </c>
      <c r="J407" s="4"/>
      <c r="K407" s="4">
        <f t="shared" si="117"/>
        <v>2305353.4440000001</v>
      </c>
      <c r="L407" s="4">
        <v>68713253.120700002</v>
      </c>
      <c r="M407" s="5">
        <f t="shared" si="115"/>
        <v>115758351.3105</v>
      </c>
      <c r="N407" s="8"/>
      <c r="O407" s="146"/>
      <c r="P407" s="9">
        <v>3</v>
      </c>
      <c r="Q407" s="113" t="s">
        <v>72</v>
      </c>
      <c r="R407" s="4" t="s">
        <v>798</v>
      </c>
      <c r="S407" s="4">
        <v>70810690.283000007</v>
      </c>
      <c r="T407" s="4">
        <v>0</v>
      </c>
      <c r="U407" s="4">
        <v>30389586.749400001</v>
      </c>
      <c r="V407" s="4">
        <v>1408129.4717000001</v>
      </c>
      <c r="W407" s="4">
        <v>3078252.1952000004</v>
      </c>
      <c r="X407" s="4">
        <v>0</v>
      </c>
      <c r="Y407" s="4">
        <f t="shared" si="120"/>
        <v>3078252.1952000004</v>
      </c>
      <c r="Z407" s="4">
        <v>490627503.81449997</v>
      </c>
      <c r="AA407" s="5">
        <f t="shared" si="116"/>
        <v>596314162.51380002</v>
      </c>
    </row>
    <row r="408" spans="1:29" ht="24.9" customHeight="1" x14ac:dyDescent="0.25">
      <c r="A408" s="151"/>
      <c r="B408" s="146"/>
      <c r="C408" s="1">
        <v>21</v>
      </c>
      <c r="D408" s="4" t="s">
        <v>450</v>
      </c>
      <c r="E408" s="4">
        <v>77267129.858600006</v>
      </c>
      <c r="F408" s="4">
        <f t="shared" si="111"/>
        <v>-11651464.66</v>
      </c>
      <c r="G408" s="4">
        <v>33160475.294500001</v>
      </c>
      <c r="H408" s="4">
        <v>1536521.1427</v>
      </c>
      <c r="I408" s="4">
        <v>3358923.7889</v>
      </c>
      <c r="J408" s="4"/>
      <c r="K408" s="4">
        <f t="shared" si="117"/>
        <v>3358923.7889</v>
      </c>
      <c r="L408" s="4">
        <v>96990579.2544</v>
      </c>
      <c r="M408" s="5">
        <f t="shared" si="115"/>
        <v>170860613.1735</v>
      </c>
      <c r="N408" s="8"/>
      <c r="O408" s="146"/>
      <c r="P408" s="9">
        <v>4</v>
      </c>
      <c r="Q408" s="113" t="s">
        <v>72</v>
      </c>
      <c r="R408" s="4" t="s">
        <v>799</v>
      </c>
      <c r="S408" s="4">
        <v>60685700.351000004</v>
      </c>
      <c r="T408" s="4">
        <v>0</v>
      </c>
      <c r="U408" s="4">
        <v>26044278.7366</v>
      </c>
      <c r="V408" s="4">
        <v>1206785.6257</v>
      </c>
      <c r="W408" s="4">
        <v>2638102.9414000004</v>
      </c>
      <c r="X408" s="4">
        <v>0</v>
      </c>
      <c r="Y408" s="4">
        <f t="shared" si="120"/>
        <v>2638102.9414000004</v>
      </c>
      <c r="Z408" s="4">
        <v>481351287.3793</v>
      </c>
      <c r="AA408" s="5">
        <f t="shared" si="116"/>
        <v>571926155.03400004</v>
      </c>
    </row>
    <row r="409" spans="1:29" ht="24.9" customHeight="1" x14ac:dyDescent="0.25">
      <c r="A409" s="151"/>
      <c r="B409" s="146"/>
      <c r="C409" s="1">
        <v>22</v>
      </c>
      <c r="D409" s="4" t="s">
        <v>451</v>
      </c>
      <c r="E409" s="4">
        <v>51424276.905900002</v>
      </c>
      <c r="F409" s="4">
        <f t="shared" si="111"/>
        <v>-11651464.66</v>
      </c>
      <c r="G409" s="4">
        <v>22069584.660300002</v>
      </c>
      <c r="H409" s="4">
        <v>1022614.5175</v>
      </c>
      <c r="I409" s="4">
        <v>2235494.2825000002</v>
      </c>
      <c r="J409" s="4"/>
      <c r="K409" s="4">
        <f t="shared" si="117"/>
        <v>2235494.2825000002</v>
      </c>
      <c r="L409" s="4">
        <v>67054123.9507</v>
      </c>
      <c r="M409" s="5">
        <f t="shared" si="115"/>
        <v>112320539.2791</v>
      </c>
      <c r="N409" s="8"/>
      <c r="O409" s="146"/>
      <c r="P409" s="9">
        <v>5</v>
      </c>
      <c r="Q409" s="113" t="s">
        <v>72</v>
      </c>
      <c r="R409" s="4" t="s">
        <v>800</v>
      </c>
      <c r="S409" s="4">
        <v>57661734.1787</v>
      </c>
      <c r="T409" s="4">
        <v>0</v>
      </c>
      <c r="U409" s="4">
        <v>24746493.304099999</v>
      </c>
      <c r="V409" s="4">
        <v>1146651.5432</v>
      </c>
      <c r="W409" s="4">
        <v>2506646.3708000001</v>
      </c>
      <c r="X409" s="4">
        <v>0</v>
      </c>
      <c r="Y409" s="4">
        <f t="shared" si="120"/>
        <v>2506646.3708000001</v>
      </c>
      <c r="Z409" s="4">
        <v>473282985.37010002</v>
      </c>
      <c r="AA409" s="5">
        <f t="shared" si="116"/>
        <v>559344510.76690006</v>
      </c>
    </row>
    <row r="410" spans="1:29" ht="24.9" customHeight="1" x14ac:dyDescent="0.25">
      <c r="A410" s="151"/>
      <c r="B410" s="146"/>
      <c r="C410" s="1">
        <v>23</v>
      </c>
      <c r="D410" s="4" t="s">
        <v>452</v>
      </c>
      <c r="E410" s="4">
        <v>51897629.478499994</v>
      </c>
      <c r="F410" s="4">
        <f t="shared" si="111"/>
        <v>-11651464.66</v>
      </c>
      <c r="G410" s="4">
        <v>22272731.7984</v>
      </c>
      <c r="H410" s="4">
        <v>1032027.5270999999</v>
      </c>
      <c r="I410" s="4">
        <v>2256071.6641000002</v>
      </c>
      <c r="J410" s="4"/>
      <c r="K410" s="4">
        <f t="shared" si="117"/>
        <v>2256071.6641000002</v>
      </c>
      <c r="L410" s="4">
        <v>66430197.346299998</v>
      </c>
      <c r="M410" s="5">
        <f t="shared" si="115"/>
        <v>112220533.0201</v>
      </c>
      <c r="N410" s="8"/>
      <c r="O410" s="147"/>
      <c r="P410" s="9">
        <v>6</v>
      </c>
      <c r="Q410" s="113" t="s">
        <v>72</v>
      </c>
      <c r="R410" s="4" t="s">
        <v>801</v>
      </c>
      <c r="S410" s="4">
        <v>59313048.120000005</v>
      </c>
      <c r="T410" s="4">
        <v>0</v>
      </c>
      <c r="U410" s="4">
        <v>25455182.1767</v>
      </c>
      <c r="V410" s="4">
        <v>1179489.2944</v>
      </c>
      <c r="W410" s="4">
        <v>2578431.5877</v>
      </c>
      <c r="X410" s="4">
        <v>0</v>
      </c>
      <c r="Y410" s="4">
        <f t="shared" si="120"/>
        <v>2578431.5877</v>
      </c>
      <c r="Z410" s="4">
        <v>471742871.10149997</v>
      </c>
      <c r="AA410" s="5">
        <f t="shared" si="116"/>
        <v>560269022.28030002</v>
      </c>
    </row>
    <row r="411" spans="1:29" ht="24.9" customHeight="1" thickBot="1" x14ac:dyDescent="0.3">
      <c r="A411" s="151"/>
      <c r="B411" s="146"/>
      <c r="C411" s="1">
        <v>24</v>
      </c>
      <c r="D411" s="4" t="s">
        <v>453</v>
      </c>
      <c r="E411" s="4">
        <v>66954186.423900001</v>
      </c>
      <c r="F411" s="4">
        <f t="shared" si="111"/>
        <v>-11651464.66</v>
      </c>
      <c r="G411" s="4">
        <v>28734503.906599998</v>
      </c>
      <c r="H411" s="4">
        <v>1331439.6850000001</v>
      </c>
      <c r="I411" s="4">
        <v>2910603.9004000002</v>
      </c>
      <c r="J411" s="4"/>
      <c r="K411" s="4">
        <f t="shared" si="117"/>
        <v>2910603.9004000002</v>
      </c>
      <c r="L411" s="4">
        <v>83533747.348299995</v>
      </c>
      <c r="M411" s="5">
        <f t="shared" si="115"/>
        <v>145989116.59800002</v>
      </c>
      <c r="N411" s="8"/>
      <c r="O411" s="1"/>
      <c r="P411" s="148" t="s">
        <v>943</v>
      </c>
      <c r="Q411" s="149"/>
      <c r="R411" s="14"/>
      <c r="S411" s="14">
        <f>S405+S406+S407+S408+S409+S410</f>
        <v>423430011.45019996</v>
      </c>
      <c r="T411" s="14">
        <f t="shared" ref="T411:Z411" si="121">T405+T406+T407+T408+T409+T410</f>
        <v>0</v>
      </c>
      <c r="U411" s="14">
        <f t="shared" si="121"/>
        <v>181722039.62180001</v>
      </c>
      <c r="V411" s="14">
        <f t="shared" si="121"/>
        <v>8420257.9578000009</v>
      </c>
      <c r="W411" s="14">
        <f t="shared" si="121"/>
        <v>18407169.270900004</v>
      </c>
      <c r="X411" s="14">
        <f t="shared" si="121"/>
        <v>0</v>
      </c>
      <c r="Y411" s="14">
        <f t="shared" si="121"/>
        <v>18407169.270900004</v>
      </c>
      <c r="Z411" s="14">
        <f t="shared" si="121"/>
        <v>2949362463.3404002</v>
      </c>
      <c r="AA411" s="6">
        <f>S411+T411+U411+V411+Y411+Z411</f>
        <v>3581341941.6411004</v>
      </c>
    </row>
    <row r="412" spans="1:29" ht="24.9" customHeight="1" thickTop="1" thickBot="1" x14ac:dyDescent="0.3">
      <c r="A412" s="151"/>
      <c r="B412" s="146"/>
      <c r="C412" s="1">
        <v>25</v>
      </c>
      <c r="D412" s="4" t="s">
        <v>454</v>
      </c>
      <c r="E412" s="4">
        <v>68412332.332000002</v>
      </c>
      <c r="F412" s="4">
        <f t="shared" si="111"/>
        <v>-11651464.66</v>
      </c>
      <c r="G412" s="4">
        <v>29360291.501600001</v>
      </c>
      <c r="H412" s="4">
        <v>1360436.1291</v>
      </c>
      <c r="I412" s="4">
        <v>2973991.7988999998</v>
      </c>
      <c r="J412" s="4"/>
      <c r="K412" s="4">
        <f t="shared" si="117"/>
        <v>2973991.7988999998</v>
      </c>
      <c r="L412" s="4">
        <v>87701005.366699994</v>
      </c>
      <c r="M412" s="5">
        <f t="shared" si="115"/>
        <v>151770292.76560003</v>
      </c>
      <c r="N412" s="8"/>
      <c r="O412" s="150" t="s">
        <v>944</v>
      </c>
      <c r="P412" s="148"/>
      <c r="Q412" s="149"/>
      <c r="R412" s="7"/>
      <c r="S412" s="7">
        <v>46601943532.139999</v>
      </c>
      <c r="T412" s="7">
        <f>-1374621623.75</f>
        <v>-1374621623.75</v>
      </c>
      <c r="U412" s="7">
        <v>20000000000</v>
      </c>
      <c r="V412" s="7">
        <v>926718407.45000005</v>
      </c>
      <c r="W412" s="7">
        <v>2025859858.1900001</v>
      </c>
      <c r="X412" s="7">
        <v>395853502.11000001</v>
      </c>
      <c r="Y412" s="7">
        <v>1630006356.0799999</v>
      </c>
      <c r="Z412" s="7">
        <v>62322997762.900002</v>
      </c>
      <c r="AA412" s="6">
        <f>S412+T412+U412+V412+Y412+Z412</f>
        <v>130107044434.82001</v>
      </c>
    </row>
    <row r="413" spans="1:29" ht="13.8" thickTop="1" x14ac:dyDescent="0.25">
      <c r="C413" s="118"/>
      <c r="D413" s="119"/>
      <c r="E413" s="11">
        <f>E388+E389+E390+E391+E392+E393+E394+E395+E396+E397+E398+E399+E400+E401+E402+E403+E404+E405+E406+E407+E408+E409+E410+E411+E412</f>
        <v>1529234809.6305997</v>
      </c>
      <c r="F413" s="11">
        <f t="shared" ref="F413:M413" si="122">F388+F389+F390+F391+F392+F393+F394+F395+F396+F397+F398+F399+F400+F401+F402+F403+F404+F405+F406+F407+F408+F409+F410+F411+F412</f>
        <v>-291286616.5</v>
      </c>
      <c r="G413" s="11">
        <f t="shared" si="122"/>
        <v>656296580.66790009</v>
      </c>
      <c r="H413" s="11">
        <f t="shared" si="122"/>
        <v>30410106.1028</v>
      </c>
      <c r="I413" s="11">
        <f t="shared" si="122"/>
        <v>66478244.891899996</v>
      </c>
      <c r="J413" s="11">
        <f t="shared" si="122"/>
        <v>0</v>
      </c>
      <c r="K413" s="11">
        <f t="shared" si="122"/>
        <v>66478244.891899996</v>
      </c>
      <c r="L413" s="11">
        <f t="shared" si="122"/>
        <v>1937660266.1282001</v>
      </c>
      <c r="M413" s="11">
        <f t="shared" si="122"/>
        <v>3338975055.1454005</v>
      </c>
      <c r="N413" s="15">
        <v>0</v>
      </c>
      <c r="P413" s="150" t="s">
        <v>935</v>
      </c>
      <c r="Q413" s="148"/>
      <c r="R413" s="149"/>
      <c r="S413" s="120">
        <f>E24+E46+E78+E100+E121+E130+E154+E182+E201+E227+E241+E260+E277+E295+E307+E335+E363+E387+S26+S61+S83+S105+S122+S143+S157+S183+S204+S223+S254+S288+S306+S330+S354+S371+S389+S404+S411</f>
        <v>46601943532.142807</v>
      </c>
      <c r="T413" s="120">
        <f t="shared" ref="T413:AA413" si="123">F24+F46+F78+F100+F121+F130+F154+F182+F201+F227+F241+F260+F277+F295+F307+F335+F363+F387+T26+T61+T83+T105+T122+T143+T157+T183+T204+T223+T254+T288+T306+T330+T354+T371+T389+T404+T411</f>
        <v>-1374621623.7514999</v>
      </c>
      <c r="U413" s="120">
        <f t="shared" si="123"/>
        <v>20000000000.002399</v>
      </c>
      <c r="V413" s="120">
        <f t="shared" si="123"/>
        <v>926718407.44920015</v>
      </c>
      <c r="W413" s="120">
        <f t="shared" si="123"/>
        <v>2025859858.1867998</v>
      </c>
      <c r="X413" s="120">
        <f t="shared" si="123"/>
        <v>395853502.10940003</v>
      </c>
      <c r="Y413" s="120">
        <f t="shared" si="123"/>
        <v>1630006356.0773995</v>
      </c>
      <c r="Z413" s="120">
        <f t="shared" si="123"/>
        <v>62322997762.898392</v>
      </c>
      <c r="AA413" s="120">
        <f t="shared" si="123"/>
        <v>130107044434.81873</v>
      </c>
      <c r="AC413" s="16"/>
    </row>
    <row r="415" spans="1:29" x14ac:dyDescent="0.25">
      <c r="AA415" s="16"/>
    </row>
  </sheetData>
  <mergeCells count="102">
    <mergeCell ref="A1:Z1"/>
    <mergeCell ref="A2:AA2"/>
    <mergeCell ref="B3:Z3"/>
    <mergeCell ref="A7:A23"/>
    <mergeCell ref="B7:B23"/>
    <mergeCell ref="O7:O25"/>
    <mergeCell ref="Q7:Q25"/>
    <mergeCell ref="B24:C24"/>
    <mergeCell ref="A25:A45"/>
    <mergeCell ref="B25:B45"/>
    <mergeCell ref="P26:Q26"/>
    <mergeCell ref="O27:O60"/>
    <mergeCell ref="Q27:Q60"/>
    <mergeCell ref="B46:C46"/>
    <mergeCell ref="A47:A77"/>
    <mergeCell ref="B47:B77"/>
    <mergeCell ref="P61:Q61"/>
    <mergeCell ref="O62:O82"/>
    <mergeCell ref="Q62:Q82"/>
    <mergeCell ref="B78:C78"/>
    <mergeCell ref="A79:A99"/>
    <mergeCell ref="B79:B99"/>
    <mergeCell ref="P83:Q83"/>
    <mergeCell ref="O84:O104"/>
    <mergeCell ref="B100:C100"/>
    <mergeCell ref="A101:A120"/>
    <mergeCell ref="B101:B120"/>
    <mergeCell ref="P105:Q105"/>
    <mergeCell ref="O106:O121"/>
    <mergeCell ref="B121:C121"/>
    <mergeCell ref="A122:A129"/>
    <mergeCell ref="B122:B129"/>
    <mergeCell ref="P122:Q122"/>
    <mergeCell ref="O123:O142"/>
    <mergeCell ref="B130:C130"/>
    <mergeCell ref="A131:A153"/>
    <mergeCell ref="B131:B153"/>
    <mergeCell ref="P143:Q143"/>
    <mergeCell ref="O144:O156"/>
    <mergeCell ref="B154:C154"/>
    <mergeCell ref="A155:A181"/>
    <mergeCell ref="B155:B181"/>
    <mergeCell ref="P157:Q157"/>
    <mergeCell ref="O158:O182"/>
    <mergeCell ref="B182:C182"/>
    <mergeCell ref="A183:A200"/>
    <mergeCell ref="B183:B200"/>
    <mergeCell ref="P183:Q183"/>
    <mergeCell ref="O184:O203"/>
    <mergeCell ref="B201:C201"/>
    <mergeCell ref="A202:A226"/>
    <mergeCell ref="B202:B226"/>
    <mergeCell ref="P204:Q204"/>
    <mergeCell ref="O205:O222"/>
    <mergeCell ref="P223:Q223"/>
    <mergeCell ref="O224:O253"/>
    <mergeCell ref="B227:C227"/>
    <mergeCell ref="A228:A240"/>
    <mergeCell ref="B228:B240"/>
    <mergeCell ref="B241:C241"/>
    <mergeCell ref="P288:Q288"/>
    <mergeCell ref="O289:O305"/>
    <mergeCell ref="B295:C295"/>
    <mergeCell ref="A296:A306"/>
    <mergeCell ref="B296:B306"/>
    <mergeCell ref="P306:Q306"/>
    <mergeCell ref="A242:A259"/>
    <mergeCell ref="B242:B259"/>
    <mergeCell ref="P254:Q254"/>
    <mergeCell ref="O255:O287"/>
    <mergeCell ref="B260:C260"/>
    <mergeCell ref="A261:A276"/>
    <mergeCell ref="B261:B276"/>
    <mergeCell ref="B277:C277"/>
    <mergeCell ref="A278:A294"/>
    <mergeCell ref="B278:B294"/>
    <mergeCell ref="B307:C307"/>
    <mergeCell ref="O307:O329"/>
    <mergeCell ref="A308:A334"/>
    <mergeCell ref="B308:B334"/>
    <mergeCell ref="P330:Q330"/>
    <mergeCell ref="O331:O353"/>
    <mergeCell ref="B335:C335"/>
    <mergeCell ref="A336:A362"/>
    <mergeCell ref="B336:B362"/>
    <mergeCell ref="P354:Q354"/>
    <mergeCell ref="O390:O403"/>
    <mergeCell ref="P404:Q404"/>
    <mergeCell ref="O405:O410"/>
    <mergeCell ref="P411:Q411"/>
    <mergeCell ref="O412:Q412"/>
    <mergeCell ref="P413:R413"/>
    <mergeCell ref="O355:O370"/>
    <mergeCell ref="B363:C363"/>
    <mergeCell ref="A364:A386"/>
    <mergeCell ref="B364:B386"/>
    <mergeCell ref="P371:Q371"/>
    <mergeCell ref="O372:O388"/>
    <mergeCell ref="B387:C387"/>
    <mergeCell ref="A388:A412"/>
    <mergeCell ref="B388:B412"/>
    <mergeCell ref="P389:Q389"/>
  </mergeCell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2"/>
  <sheetViews>
    <sheetView topLeftCell="A26" workbookViewId="0">
      <selection activeCell="A3" sqref="A3:F42"/>
    </sheetView>
  </sheetViews>
  <sheetFormatPr defaultColWidth="8.88671875" defaultRowHeight="18" x14ac:dyDescent="0.35"/>
  <cols>
    <col min="1" max="1" width="8.88671875" style="55"/>
    <col min="2" max="2" width="26.109375" style="55" customWidth="1"/>
    <col min="3" max="4" width="23.44140625" style="55" customWidth="1"/>
    <col min="5" max="5" width="22.6640625" style="55" customWidth="1"/>
    <col min="6" max="6" width="23.109375" style="55" customWidth="1"/>
    <col min="7" max="16384" width="8.88671875" style="55"/>
  </cols>
  <sheetData>
    <row r="1" spans="1:6" x14ac:dyDescent="0.35">
      <c r="A1" s="158" t="s">
        <v>906</v>
      </c>
      <c r="B1" s="158"/>
      <c r="C1" s="158"/>
      <c r="D1" s="158"/>
      <c r="E1" s="158"/>
      <c r="F1" s="158"/>
    </row>
    <row r="2" spans="1:6" x14ac:dyDescent="0.35">
      <c r="A2" s="158" t="s">
        <v>895</v>
      </c>
      <c r="B2" s="158"/>
      <c r="C2" s="158"/>
      <c r="D2" s="158"/>
      <c r="E2" s="158"/>
      <c r="F2" s="158"/>
    </row>
    <row r="3" spans="1:6" ht="54.75" customHeight="1" x14ac:dyDescent="0.35">
      <c r="A3" s="159" t="s">
        <v>910</v>
      </c>
      <c r="B3" s="159"/>
      <c r="C3" s="159"/>
      <c r="D3" s="159"/>
      <c r="E3" s="159"/>
      <c r="F3" s="159"/>
    </row>
    <row r="4" spans="1:6" ht="54.75" customHeight="1" x14ac:dyDescent="0.35">
      <c r="A4" s="82" t="s">
        <v>907</v>
      </c>
      <c r="B4" s="82" t="s">
        <v>908</v>
      </c>
      <c r="C4" s="83" t="s">
        <v>7</v>
      </c>
      <c r="D4" s="91" t="s">
        <v>938</v>
      </c>
      <c r="E4" s="84" t="s">
        <v>909</v>
      </c>
      <c r="F4" s="82" t="s">
        <v>877</v>
      </c>
    </row>
    <row r="5" spans="1:6" x14ac:dyDescent="0.35">
      <c r="A5" s="85"/>
      <c r="B5" s="85"/>
      <c r="C5" s="60" t="s">
        <v>878</v>
      </c>
      <c r="D5" s="60" t="s">
        <v>878</v>
      </c>
      <c r="E5" s="60" t="s">
        <v>878</v>
      </c>
      <c r="F5" s="60" t="s">
        <v>878</v>
      </c>
    </row>
    <row r="6" spans="1:6" x14ac:dyDescent="0.35">
      <c r="A6" s="86">
        <v>1</v>
      </c>
      <c r="B6" s="87" t="s">
        <v>36</v>
      </c>
      <c r="C6" s="88">
        <v>41427266.948876046</v>
      </c>
      <c r="D6" s="88">
        <v>17779201.3847</v>
      </c>
      <c r="E6" s="88">
        <v>823815.65960000001</v>
      </c>
      <c r="F6" s="89">
        <f>SUM(C6:E6)</f>
        <v>60030283.993176043</v>
      </c>
    </row>
    <row r="7" spans="1:6" x14ac:dyDescent="0.35">
      <c r="A7" s="86">
        <v>2</v>
      </c>
      <c r="B7" s="87" t="s">
        <v>37</v>
      </c>
      <c r="C7" s="88">
        <v>44071487.936307482</v>
      </c>
      <c r="D7" s="88">
        <v>18914012.8484</v>
      </c>
      <c r="E7" s="88">
        <v>876398.19330000004</v>
      </c>
      <c r="F7" s="89">
        <f t="shared" ref="F7:F41" si="0">SUM(C7:E7)</f>
        <v>63861898.978007488</v>
      </c>
    </row>
    <row r="8" spans="1:6" x14ac:dyDescent="0.35">
      <c r="A8" s="86">
        <v>3</v>
      </c>
      <c r="B8" s="87" t="s">
        <v>38</v>
      </c>
      <c r="C8" s="88">
        <v>44481040.810167663</v>
      </c>
      <c r="D8" s="88">
        <v>19089779.283300001</v>
      </c>
      <c r="E8" s="88">
        <v>884542.49269999994</v>
      </c>
      <c r="F8" s="89">
        <f t="shared" si="0"/>
        <v>64455362.586167671</v>
      </c>
    </row>
    <row r="9" spans="1:6" x14ac:dyDescent="0.35">
      <c r="A9" s="86">
        <v>4</v>
      </c>
      <c r="B9" s="87" t="s">
        <v>39</v>
      </c>
      <c r="C9" s="88">
        <v>43988925.192149103</v>
      </c>
      <c r="D9" s="88">
        <v>18878579.671999998</v>
      </c>
      <c r="E9" s="88">
        <v>874756.36459999997</v>
      </c>
      <c r="F9" s="89">
        <f t="shared" si="0"/>
        <v>63742261.228749104</v>
      </c>
    </row>
    <row r="10" spans="1:6" x14ac:dyDescent="0.35">
      <c r="A10" s="86">
        <v>5</v>
      </c>
      <c r="B10" s="87" t="s">
        <v>40</v>
      </c>
      <c r="C10" s="88">
        <v>52920150.808033831</v>
      </c>
      <c r="D10" s="88">
        <v>22711563.8521</v>
      </c>
      <c r="E10" s="88">
        <v>1052361.2142</v>
      </c>
      <c r="F10" s="89">
        <f t="shared" si="0"/>
        <v>76684075.874333844</v>
      </c>
    </row>
    <row r="11" spans="1:6" x14ac:dyDescent="0.35">
      <c r="A11" s="86">
        <v>6</v>
      </c>
      <c r="B11" s="87" t="s">
        <v>41</v>
      </c>
      <c r="C11" s="88">
        <v>39145869.984640419</v>
      </c>
      <c r="D11" s="88">
        <v>16800101.8917</v>
      </c>
      <c r="E11" s="88">
        <v>778448.18339999998</v>
      </c>
      <c r="F11" s="89">
        <f t="shared" si="0"/>
        <v>56724420.059740417</v>
      </c>
    </row>
    <row r="12" spans="1:6" ht="30" customHeight="1" x14ac:dyDescent="0.35">
      <c r="A12" s="86">
        <v>7</v>
      </c>
      <c r="B12" s="87" t="s">
        <v>42</v>
      </c>
      <c r="C12" s="88">
        <v>49616062.354482032</v>
      </c>
      <c r="D12" s="88">
        <v>21293559.2784</v>
      </c>
      <c r="E12" s="88">
        <v>986656.66709999996</v>
      </c>
      <c r="F12" s="89">
        <f t="shared" si="0"/>
        <v>71896278.299982026</v>
      </c>
    </row>
    <row r="13" spans="1:6" x14ac:dyDescent="0.35">
      <c r="A13" s="86">
        <v>8</v>
      </c>
      <c r="B13" s="87" t="s">
        <v>43</v>
      </c>
      <c r="C13" s="88">
        <v>54967486.411635622</v>
      </c>
      <c r="D13" s="88">
        <v>23590212.015000001</v>
      </c>
      <c r="E13" s="88">
        <v>1093074.1854999999</v>
      </c>
      <c r="F13" s="89">
        <f t="shared" si="0"/>
        <v>79650772.612135619</v>
      </c>
    </row>
    <row r="14" spans="1:6" x14ac:dyDescent="0.35">
      <c r="A14" s="86">
        <v>9</v>
      </c>
      <c r="B14" s="87" t="s">
        <v>44</v>
      </c>
      <c r="C14" s="88">
        <v>44488626.667685032</v>
      </c>
      <c r="D14" s="88">
        <v>19093034.880399998</v>
      </c>
      <c r="E14" s="88">
        <v>884693.34380000003</v>
      </c>
      <c r="F14" s="89">
        <f t="shared" si="0"/>
        <v>64466354.891885035</v>
      </c>
    </row>
    <row r="15" spans="1:6" x14ac:dyDescent="0.35">
      <c r="A15" s="86">
        <v>10</v>
      </c>
      <c r="B15" s="87" t="s">
        <v>45</v>
      </c>
      <c r="C15" s="88">
        <v>44921099.247329645</v>
      </c>
      <c r="D15" s="88">
        <v>19278637.688700002</v>
      </c>
      <c r="E15" s="88">
        <v>893293.42099999997</v>
      </c>
      <c r="F15" s="89">
        <f t="shared" si="0"/>
        <v>65093030.357029639</v>
      </c>
    </row>
    <row r="16" spans="1:6" x14ac:dyDescent="0.35">
      <c r="A16" s="86">
        <v>11</v>
      </c>
      <c r="B16" s="87" t="s">
        <v>46</v>
      </c>
      <c r="C16" s="88">
        <v>39580509.707641616</v>
      </c>
      <c r="D16" s="88">
        <v>16986634.765700001</v>
      </c>
      <c r="E16" s="88">
        <v>787091.35580000002</v>
      </c>
      <c r="F16" s="89">
        <f t="shared" si="0"/>
        <v>57354235.829141617</v>
      </c>
    </row>
    <row r="17" spans="1:6" x14ac:dyDescent="0.35">
      <c r="A17" s="86">
        <v>12</v>
      </c>
      <c r="B17" s="87" t="s">
        <v>47</v>
      </c>
      <c r="C17" s="88">
        <v>41367976.189445212</v>
      </c>
      <c r="D17" s="88">
        <v>17753755.768100001</v>
      </c>
      <c r="E17" s="88">
        <v>822636.61360000004</v>
      </c>
      <c r="F17" s="89">
        <f t="shared" si="0"/>
        <v>59944368.571145214</v>
      </c>
    </row>
    <row r="18" spans="1:6" x14ac:dyDescent="0.35">
      <c r="A18" s="86">
        <v>13</v>
      </c>
      <c r="B18" s="87" t="s">
        <v>48</v>
      </c>
      <c r="C18" s="88">
        <v>39558174.656677544</v>
      </c>
      <c r="D18" s="88">
        <v>16977049.306699999</v>
      </c>
      <c r="E18" s="88">
        <v>786647.2047</v>
      </c>
      <c r="F18" s="89">
        <f t="shared" si="0"/>
        <v>57321871.168077543</v>
      </c>
    </row>
    <row r="19" spans="1:6" x14ac:dyDescent="0.35">
      <c r="A19" s="86">
        <v>14</v>
      </c>
      <c r="B19" s="87" t="s">
        <v>49</v>
      </c>
      <c r="C19" s="88">
        <v>44492466.336542509</v>
      </c>
      <c r="D19" s="88">
        <v>19094682.738200001</v>
      </c>
      <c r="E19" s="88">
        <v>884769.69880000001</v>
      </c>
      <c r="F19" s="89">
        <f t="shared" si="0"/>
        <v>64471918.773542508</v>
      </c>
    </row>
    <row r="20" spans="1:6" x14ac:dyDescent="0.35">
      <c r="A20" s="86">
        <v>15</v>
      </c>
      <c r="B20" s="87" t="s">
        <v>50</v>
      </c>
      <c r="C20" s="88">
        <v>41672081.148361973</v>
      </c>
      <c r="D20" s="88">
        <v>17884267.474599998</v>
      </c>
      <c r="E20" s="88">
        <v>828683.99349999998</v>
      </c>
      <c r="F20" s="89">
        <f t="shared" si="0"/>
        <v>60385032.61646197</v>
      </c>
    </row>
    <row r="21" spans="1:6" x14ac:dyDescent="0.35">
      <c r="A21" s="86">
        <v>16</v>
      </c>
      <c r="B21" s="87" t="s">
        <v>51</v>
      </c>
      <c r="C21" s="88">
        <v>45998659.609989524</v>
      </c>
      <c r="D21" s="88">
        <v>19741090.66</v>
      </c>
      <c r="E21" s="88">
        <v>914721.60479999997</v>
      </c>
      <c r="F21" s="89">
        <f t="shared" si="0"/>
        <v>66654471.874789521</v>
      </c>
    </row>
    <row r="22" spans="1:6" x14ac:dyDescent="0.35">
      <c r="A22" s="86">
        <v>17</v>
      </c>
      <c r="B22" s="87" t="s">
        <v>52</v>
      </c>
      <c r="C22" s="88">
        <v>49475825.439833537</v>
      </c>
      <c r="D22" s="88">
        <v>21233374.271499999</v>
      </c>
      <c r="E22" s="88">
        <v>983867.93949999998</v>
      </c>
      <c r="F22" s="89">
        <f t="shared" si="0"/>
        <v>71693067.650833547</v>
      </c>
    </row>
    <row r="23" spans="1:6" x14ac:dyDescent="0.35">
      <c r="A23" s="86">
        <v>18</v>
      </c>
      <c r="B23" s="87" t="s">
        <v>53</v>
      </c>
      <c r="C23" s="88">
        <v>57966684.057862274</v>
      </c>
      <c r="D23" s="88">
        <v>24877367.622200001</v>
      </c>
      <c r="E23" s="88">
        <v>1152715.7253</v>
      </c>
      <c r="F23" s="89">
        <f t="shared" si="0"/>
        <v>83996767.405362278</v>
      </c>
    </row>
    <row r="24" spans="1:6" x14ac:dyDescent="0.35">
      <c r="A24" s="86">
        <v>19</v>
      </c>
      <c r="B24" s="87" t="s">
        <v>54</v>
      </c>
      <c r="C24" s="88">
        <v>70175124.475903288</v>
      </c>
      <c r="D24" s="88">
        <v>30116823.101</v>
      </c>
      <c r="E24" s="88">
        <v>1395490.7172000001</v>
      </c>
      <c r="F24" s="89">
        <f t="shared" si="0"/>
        <v>101687438.29410328</v>
      </c>
    </row>
    <row r="25" spans="1:6" x14ac:dyDescent="0.35">
      <c r="A25" s="86">
        <v>20</v>
      </c>
      <c r="B25" s="87" t="s">
        <v>55</v>
      </c>
      <c r="C25" s="88">
        <v>54383724.288078144</v>
      </c>
      <c r="D25" s="88">
        <v>23339680.779899999</v>
      </c>
      <c r="E25" s="88">
        <v>1081465.5902</v>
      </c>
      <c r="F25" s="89">
        <f t="shared" si="0"/>
        <v>78804870.658178151</v>
      </c>
    </row>
    <row r="26" spans="1:6" x14ac:dyDescent="0.35">
      <c r="A26" s="86">
        <v>21</v>
      </c>
      <c r="B26" s="87" t="s">
        <v>56</v>
      </c>
      <c r="C26" s="88">
        <v>46715890.486597009</v>
      </c>
      <c r="D26" s="88">
        <v>20048902.232700001</v>
      </c>
      <c r="E26" s="88">
        <v>928984.33750000002</v>
      </c>
      <c r="F26" s="89">
        <f t="shared" si="0"/>
        <v>67693777.056797013</v>
      </c>
    </row>
    <row r="27" spans="1:6" x14ac:dyDescent="0.35">
      <c r="A27" s="86">
        <v>22</v>
      </c>
      <c r="B27" s="87" t="s">
        <v>57</v>
      </c>
      <c r="C27" s="88">
        <v>48897434.260344617</v>
      </c>
      <c r="D27" s="88">
        <v>20985148.066500001</v>
      </c>
      <c r="E27" s="88">
        <v>972366.14989999996</v>
      </c>
      <c r="F27" s="89">
        <f t="shared" si="0"/>
        <v>70854948.476744622</v>
      </c>
    </row>
    <row r="28" spans="1:6" x14ac:dyDescent="0.35">
      <c r="A28" s="86">
        <v>23</v>
      </c>
      <c r="B28" s="87" t="s">
        <v>58</v>
      </c>
      <c r="C28" s="88">
        <v>39381809.026017666</v>
      </c>
      <c r="D28" s="88">
        <v>16901359.059799999</v>
      </c>
      <c r="E28" s="88">
        <v>783140.02760000003</v>
      </c>
      <c r="F28" s="89">
        <f t="shared" si="0"/>
        <v>57066308.113417663</v>
      </c>
    </row>
    <row r="29" spans="1:6" x14ac:dyDescent="0.35">
      <c r="A29" s="86">
        <v>24</v>
      </c>
      <c r="B29" s="87" t="s">
        <v>59</v>
      </c>
      <c r="C29" s="88">
        <v>59267445.085123658</v>
      </c>
      <c r="D29" s="88">
        <v>25435610.875</v>
      </c>
      <c r="E29" s="88">
        <v>1178582.4401</v>
      </c>
      <c r="F29" s="89">
        <f t="shared" si="0"/>
        <v>85881638.400223657</v>
      </c>
    </row>
    <row r="30" spans="1:6" x14ac:dyDescent="0.35">
      <c r="A30" s="86">
        <v>25</v>
      </c>
      <c r="B30" s="87" t="s">
        <v>60</v>
      </c>
      <c r="C30" s="88">
        <v>40799638.772803299</v>
      </c>
      <c r="D30" s="88">
        <v>17509844.3028</v>
      </c>
      <c r="E30" s="88">
        <v>811334.75150000001</v>
      </c>
      <c r="F30" s="89">
        <f t="shared" si="0"/>
        <v>59120817.827103302</v>
      </c>
    </row>
    <row r="31" spans="1:6" x14ac:dyDescent="0.35">
      <c r="A31" s="86">
        <v>26</v>
      </c>
      <c r="B31" s="87" t="s">
        <v>61</v>
      </c>
      <c r="C31" s="88">
        <v>52405319.439859584</v>
      </c>
      <c r="D31" s="88">
        <v>22490615.398400001</v>
      </c>
      <c r="E31" s="88">
        <v>1042123.3642</v>
      </c>
      <c r="F31" s="89">
        <f t="shared" si="0"/>
        <v>75938058.202459574</v>
      </c>
    </row>
    <row r="32" spans="1:6" x14ac:dyDescent="0.35">
      <c r="A32" s="86">
        <v>27</v>
      </c>
      <c r="B32" s="87" t="s">
        <v>62</v>
      </c>
      <c r="C32" s="88">
        <v>41102657.761958085</v>
      </c>
      <c r="D32" s="88">
        <v>17639889.947299998</v>
      </c>
      <c r="E32" s="88">
        <v>817360.53599999996</v>
      </c>
      <c r="F32" s="89">
        <f t="shared" si="0"/>
        <v>59559908.245258078</v>
      </c>
    </row>
    <row r="33" spans="1:6" x14ac:dyDescent="0.35">
      <c r="A33" s="86">
        <v>28</v>
      </c>
      <c r="B33" s="87" t="s">
        <v>63</v>
      </c>
      <c r="C33" s="88">
        <v>41184086.730211072</v>
      </c>
      <c r="D33" s="88">
        <v>17674836.5449</v>
      </c>
      <c r="E33" s="88">
        <v>818979.81869999995</v>
      </c>
      <c r="F33" s="89">
        <f t="shared" si="0"/>
        <v>59677903.093811072</v>
      </c>
    </row>
    <row r="34" spans="1:6" x14ac:dyDescent="0.35">
      <c r="A34" s="86">
        <v>29</v>
      </c>
      <c r="B34" s="87" t="s">
        <v>64</v>
      </c>
      <c r="C34" s="88">
        <v>40349164.346178144</v>
      </c>
      <c r="D34" s="88">
        <v>17316515.702100001</v>
      </c>
      <c r="E34" s="88">
        <v>802376.69279999996</v>
      </c>
      <c r="F34" s="89">
        <f t="shared" si="0"/>
        <v>58468056.741078146</v>
      </c>
    </row>
    <row r="35" spans="1:6" x14ac:dyDescent="0.35">
      <c r="A35" s="86">
        <v>30</v>
      </c>
      <c r="B35" s="87" t="s">
        <v>65</v>
      </c>
      <c r="C35" s="88">
        <v>49621544.338513479</v>
      </c>
      <c r="D35" s="88">
        <v>21295911.963100001</v>
      </c>
      <c r="E35" s="88">
        <v>986765.68099999998</v>
      </c>
      <c r="F35" s="89">
        <f t="shared" si="0"/>
        <v>71904221.982613474</v>
      </c>
    </row>
    <row r="36" spans="1:6" x14ac:dyDescent="0.35">
      <c r="A36" s="86">
        <v>31</v>
      </c>
      <c r="B36" s="87" t="s">
        <v>66</v>
      </c>
      <c r="C36" s="88">
        <v>46199293.001946107</v>
      </c>
      <c r="D36" s="88">
        <v>19827195.820700001</v>
      </c>
      <c r="E36" s="88">
        <v>918711.36670000001</v>
      </c>
      <c r="F36" s="89">
        <f t="shared" si="0"/>
        <v>66945200.189346112</v>
      </c>
    </row>
    <row r="37" spans="1:6" x14ac:dyDescent="0.35">
      <c r="A37" s="86">
        <v>32</v>
      </c>
      <c r="B37" s="87" t="s">
        <v>67</v>
      </c>
      <c r="C37" s="88">
        <v>47712937.838451199</v>
      </c>
      <c r="D37" s="88">
        <v>20476801.7049</v>
      </c>
      <c r="E37" s="88">
        <v>948811.4534</v>
      </c>
      <c r="F37" s="89">
        <f t="shared" si="0"/>
        <v>69138550.996751204</v>
      </c>
    </row>
    <row r="38" spans="1:6" x14ac:dyDescent="0.35">
      <c r="A38" s="86">
        <v>33</v>
      </c>
      <c r="B38" s="87" t="s">
        <v>68</v>
      </c>
      <c r="C38" s="88">
        <v>48758290.960694015</v>
      </c>
      <c r="D38" s="88">
        <v>20925432.402600002</v>
      </c>
      <c r="E38" s="88">
        <v>969599.16969999997</v>
      </c>
      <c r="F38" s="89">
        <f t="shared" si="0"/>
        <v>70653322.532994017</v>
      </c>
    </row>
    <row r="39" spans="1:6" x14ac:dyDescent="0.35">
      <c r="A39" s="86">
        <v>34</v>
      </c>
      <c r="B39" s="87" t="s">
        <v>69</v>
      </c>
      <c r="C39" s="88">
        <v>42616783.465674251</v>
      </c>
      <c r="D39" s="88">
        <v>18289702.203600001</v>
      </c>
      <c r="E39" s="88">
        <v>847470.18500000006</v>
      </c>
      <c r="F39" s="89">
        <f t="shared" si="0"/>
        <v>61753955.854274258</v>
      </c>
    </row>
    <row r="40" spans="1:6" x14ac:dyDescent="0.35">
      <c r="A40" s="86">
        <v>35</v>
      </c>
      <c r="B40" s="87" t="s">
        <v>70</v>
      </c>
      <c r="C40" s="88">
        <v>43932433.058385633</v>
      </c>
      <c r="D40" s="88">
        <v>18854335.132199999</v>
      </c>
      <c r="E40" s="88">
        <v>873632.97129999998</v>
      </c>
      <c r="F40" s="89">
        <f t="shared" si="0"/>
        <v>63660401.161885627</v>
      </c>
    </row>
    <row r="41" spans="1:6" x14ac:dyDescent="0.35">
      <c r="A41" s="86">
        <v>36</v>
      </c>
      <c r="B41" s="87" t="s">
        <v>71</v>
      </c>
      <c r="C41" s="88">
        <v>44025996.31276527</v>
      </c>
      <c r="D41" s="88">
        <v>18894489.3607</v>
      </c>
      <c r="E41" s="88">
        <v>875493.55460000003</v>
      </c>
      <c r="F41" s="89">
        <f t="shared" si="0"/>
        <v>63795979.228065267</v>
      </c>
    </row>
    <row r="42" spans="1:6" x14ac:dyDescent="0.35">
      <c r="A42" s="160" t="s">
        <v>877</v>
      </c>
      <c r="B42" s="161"/>
      <c r="C42" s="90">
        <f>SUM(C6:C41)</f>
        <v>1677669967.1571655</v>
      </c>
      <c r="D42" s="90"/>
      <c r="E42" s="90">
        <f t="shared" ref="E42:F42" si="1">SUM(E6:E41)</f>
        <v>33361862.6686</v>
      </c>
      <c r="F42" s="90">
        <f t="shared" si="1"/>
        <v>2431031829.825666</v>
      </c>
    </row>
  </sheetData>
  <mergeCells count="4">
    <mergeCell ref="A1:F1"/>
    <mergeCell ref="A2:F2"/>
    <mergeCell ref="A3:F3"/>
    <mergeCell ref="A42:B4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6"/>
  <sheetViews>
    <sheetView topLeftCell="E32" workbookViewId="0">
      <selection activeCell="K46" sqref="K46"/>
    </sheetView>
  </sheetViews>
  <sheetFormatPr defaultColWidth="8.88671875" defaultRowHeight="18" x14ac:dyDescent="0.35"/>
  <cols>
    <col min="1" max="1" width="8.88671875" style="55"/>
    <col min="2" max="2" width="17.6640625" style="55" customWidth="1"/>
    <col min="3" max="3" width="24.5546875" style="55" customWidth="1"/>
    <col min="4" max="4" width="26" style="55" customWidth="1"/>
    <col min="5" max="5" width="25.44140625" style="55" customWidth="1"/>
    <col min="6" max="6" width="20.5546875" style="55" customWidth="1"/>
    <col min="7" max="7" width="24.88671875" style="55" customWidth="1"/>
    <col min="8" max="8" width="20.5546875" style="55" customWidth="1"/>
    <col min="9" max="9" width="23.44140625" style="55" customWidth="1"/>
    <col min="10" max="10" width="26.44140625" style="55" customWidth="1"/>
    <col min="11" max="11" width="27.88671875" style="55" customWidth="1"/>
    <col min="12" max="16384" width="8.88671875" style="55"/>
  </cols>
  <sheetData>
    <row r="1" spans="1:11" x14ac:dyDescent="0.35">
      <c r="A1" s="160" t="s">
        <v>875</v>
      </c>
      <c r="B1" s="162"/>
      <c r="C1" s="162"/>
      <c r="D1" s="162"/>
      <c r="E1" s="162"/>
      <c r="F1" s="162"/>
      <c r="G1" s="162"/>
      <c r="H1" s="162"/>
      <c r="I1" s="162"/>
      <c r="J1" s="162"/>
      <c r="K1" s="161"/>
    </row>
    <row r="2" spans="1:11" x14ac:dyDescent="0.35">
      <c r="A2" s="160" t="s">
        <v>895</v>
      </c>
      <c r="B2" s="162"/>
      <c r="C2" s="162"/>
      <c r="D2" s="162"/>
      <c r="E2" s="162"/>
      <c r="F2" s="162"/>
      <c r="G2" s="162"/>
      <c r="H2" s="162"/>
      <c r="I2" s="162"/>
      <c r="J2" s="162"/>
      <c r="K2" s="161"/>
    </row>
    <row r="3" spans="1:11" x14ac:dyDescent="0.35">
      <c r="A3" s="140" t="s">
        <v>913</v>
      </c>
      <c r="B3" s="141"/>
      <c r="C3" s="141"/>
      <c r="D3" s="141"/>
      <c r="E3" s="141"/>
      <c r="F3" s="141"/>
      <c r="G3" s="141"/>
      <c r="H3" s="141"/>
      <c r="I3" s="141"/>
      <c r="J3" s="141"/>
      <c r="K3" s="142"/>
    </row>
    <row r="4" spans="1:11" ht="47.4" x14ac:dyDescent="0.35">
      <c r="A4" s="92" t="s">
        <v>0</v>
      </c>
      <c r="B4" s="92" t="s">
        <v>10</v>
      </c>
      <c r="C4" s="93" t="s">
        <v>7</v>
      </c>
      <c r="D4" s="94" t="s">
        <v>911</v>
      </c>
      <c r="E4" s="93" t="s">
        <v>938</v>
      </c>
      <c r="F4" s="95" t="s">
        <v>909</v>
      </c>
      <c r="G4" s="96" t="s">
        <v>912</v>
      </c>
      <c r="H4" s="95" t="s">
        <v>940</v>
      </c>
      <c r="I4" s="95" t="s">
        <v>941</v>
      </c>
      <c r="J4" s="96" t="s">
        <v>25</v>
      </c>
      <c r="K4" s="82" t="s">
        <v>942</v>
      </c>
    </row>
    <row r="5" spans="1:11" x14ac:dyDescent="0.35">
      <c r="A5" s="92"/>
      <c r="B5" s="92"/>
      <c r="C5" s="60" t="s">
        <v>878</v>
      </c>
      <c r="D5" s="60" t="s">
        <v>878</v>
      </c>
      <c r="E5" s="60" t="s">
        <v>878</v>
      </c>
      <c r="F5" s="60" t="s">
        <v>878</v>
      </c>
      <c r="G5" s="60" t="s">
        <v>878</v>
      </c>
      <c r="H5" s="60" t="s">
        <v>878</v>
      </c>
      <c r="I5" s="60" t="s">
        <v>878</v>
      </c>
      <c r="J5" s="60" t="s">
        <v>878</v>
      </c>
      <c r="K5" s="60" t="s">
        <v>878</v>
      </c>
    </row>
    <row r="6" spans="1:11" x14ac:dyDescent="0.35">
      <c r="A6" s="97">
        <v>1</v>
      </c>
      <c r="B6" s="98" t="s">
        <v>36</v>
      </c>
      <c r="C6" s="99">
        <v>967277821.33789992</v>
      </c>
      <c r="D6" s="99">
        <v>0</v>
      </c>
      <c r="E6" s="99">
        <v>415123382.42760003</v>
      </c>
      <c r="F6" s="99">
        <v>19235123.992899999</v>
      </c>
      <c r="G6" s="99">
        <v>42049089.832800001</v>
      </c>
      <c r="H6" s="100">
        <f>G6/2</f>
        <v>21024544.9164</v>
      </c>
      <c r="I6" s="100">
        <f>G6-H6</f>
        <v>21024544.9164</v>
      </c>
      <c r="J6" s="99">
        <v>1080162814.1215</v>
      </c>
      <c r="K6" s="122">
        <f>C6+D6+E6+F6+I6+J6</f>
        <v>2502823686.7962999</v>
      </c>
    </row>
    <row r="7" spans="1:11" x14ac:dyDescent="0.35">
      <c r="A7" s="97">
        <v>2</v>
      </c>
      <c r="B7" s="98" t="s">
        <v>37</v>
      </c>
      <c r="C7" s="99">
        <v>1220082144.6310999</v>
      </c>
      <c r="D7" s="99">
        <v>0</v>
      </c>
      <c r="E7" s="99">
        <v>523618567.01950002</v>
      </c>
      <c r="F7" s="99">
        <v>24262348.2271</v>
      </c>
      <c r="G7" s="99">
        <v>53038891.7962</v>
      </c>
      <c r="H7" s="100">
        <v>0</v>
      </c>
      <c r="I7" s="100">
        <f t="shared" ref="I7:I42" si="0">G7-H7</f>
        <v>53038891.7962</v>
      </c>
      <c r="J7" s="99">
        <v>1327625739.8418</v>
      </c>
      <c r="K7" s="122">
        <f t="shared" ref="K7:K42" si="1">C7+D7+E7+F7+I7+J7</f>
        <v>3148627691.5156999</v>
      </c>
    </row>
    <row r="8" spans="1:11" x14ac:dyDescent="0.35">
      <c r="A8" s="97">
        <v>3</v>
      </c>
      <c r="B8" s="98" t="s">
        <v>38</v>
      </c>
      <c r="C8" s="99">
        <v>1625077721.2637999</v>
      </c>
      <c r="D8" s="99">
        <v>0</v>
      </c>
      <c r="E8" s="99">
        <v>697429162.00129998</v>
      </c>
      <c r="F8" s="99">
        <v>32316022.116</v>
      </c>
      <c r="G8" s="99">
        <v>70644687.161200002</v>
      </c>
      <c r="H8" s="100">
        <f>G8/2</f>
        <v>35322343.580600001</v>
      </c>
      <c r="I8" s="100">
        <f t="shared" si="0"/>
        <v>35322343.580600001</v>
      </c>
      <c r="J8" s="99">
        <v>1903988088.04</v>
      </c>
      <c r="K8" s="122">
        <f t="shared" si="1"/>
        <v>4294133337.0016999</v>
      </c>
    </row>
    <row r="9" spans="1:11" x14ac:dyDescent="0.35">
      <c r="A9" s="97">
        <v>4</v>
      </c>
      <c r="B9" s="98" t="s">
        <v>39</v>
      </c>
      <c r="C9" s="99">
        <v>1226675597.8934999</v>
      </c>
      <c r="D9" s="99">
        <v>0</v>
      </c>
      <c r="E9" s="99">
        <v>526448257.26950002</v>
      </c>
      <c r="F9" s="99">
        <v>24393464.529100001</v>
      </c>
      <c r="G9" s="99">
        <v>53325519.590700001</v>
      </c>
      <c r="H9" s="100">
        <v>0</v>
      </c>
      <c r="I9" s="100">
        <f t="shared" si="0"/>
        <v>53325519.590700001</v>
      </c>
      <c r="J9" s="99">
        <v>1471246089.9061999</v>
      </c>
      <c r="K9" s="122">
        <f t="shared" si="1"/>
        <v>3302088929.1889997</v>
      </c>
    </row>
    <row r="10" spans="1:11" x14ac:dyDescent="0.35">
      <c r="A10" s="97">
        <v>5</v>
      </c>
      <c r="B10" s="98" t="s">
        <v>40</v>
      </c>
      <c r="C10" s="99">
        <v>1392519547.414</v>
      </c>
      <c r="D10" s="99">
        <v>0</v>
      </c>
      <c r="E10" s="99">
        <v>597622949.54639995</v>
      </c>
      <c r="F10" s="99">
        <v>27691409.402899999</v>
      </c>
      <c r="G10" s="99">
        <v>60535017.191</v>
      </c>
      <c r="H10" s="100">
        <v>0</v>
      </c>
      <c r="I10" s="100">
        <f t="shared" si="0"/>
        <v>60535017.191</v>
      </c>
      <c r="J10" s="99">
        <v>1725709445.0927</v>
      </c>
      <c r="K10" s="122">
        <f t="shared" si="1"/>
        <v>3804078368.6470003</v>
      </c>
    </row>
    <row r="11" spans="1:11" x14ac:dyDescent="0.35">
      <c r="A11" s="97">
        <v>6</v>
      </c>
      <c r="B11" s="98" t="s">
        <v>41</v>
      </c>
      <c r="C11" s="99">
        <v>566806426.65409994</v>
      </c>
      <c r="D11" s="99">
        <v>0</v>
      </c>
      <c r="E11" s="99">
        <v>243254415.45730001</v>
      </c>
      <c r="F11" s="99">
        <v>11271417.2249</v>
      </c>
      <c r="G11" s="99">
        <v>24639967.780200001</v>
      </c>
      <c r="H11" s="100">
        <f>G11/2</f>
        <v>12319983.8901</v>
      </c>
      <c r="I11" s="100">
        <f t="shared" si="0"/>
        <v>12319983.8901</v>
      </c>
      <c r="J11" s="99">
        <v>829874283.89409995</v>
      </c>
      <c r="K11" s="122">
        <f t="shared" si="1"/>
        <v>1663526527.1204998</v>
      </c>
    </row>
    <row r="12" spans="1:11" x14ac:dyDescent="0.35">
      <c r="A12" s="97">
        <v>7</v>
      </c>
      <c r="B12" s="98" t="s">
        <v>42</v>
      </c>
      <c r="C12" s="99">
        <v>1515276786.0745001</v>
      </c>
      <c r="D12" s="99">
        <f>-139538498.5203</f>
        <v>-139538498.5203</v>
      </c>
      <c r="E12" s="99">
        <v>650306262.45410001</v>
      </c>
      <c r="F12" s="99">
        <v>30132539.194899999</v>
      </c>
      <c r="G12" s="99">
        <v>65871467.632100001</v>
      </c>
      <c r="H12" s="100">
        <f>G12/2</f>
        <v>32935733.81605</v>
      </c>
      <c r="I12" s="100">
        <f t="shared" si="0"/>
        <v>32935733.81605</v>
      </c>
      <c r="J12" s="99">
        <v>1518092374.9068</v>
      </c>
      <c r="K12" s="122">
        <f t="shared" si="1"/>
        <v>3607205197.9260502</v>
      </c>
    </row>
    <row r="13" spans="1:11" x14ac:dyDescent="0.35">
      <c r="A13" s="97">
        <v>8</v>
      </c>
      <c r="B13" s="98" t="s">
        <v>43</v>
      </c>
      <c r="C13" s="99">
        <v>1645136497.4401</v>
      </c>
      <c r="D13" s="99">
        <v>0</v>
      </c>
      <c r="E13" s="99">
        <v>706037719.78100002</v>
      </c>
      <c r="F13" s="99">
        <v>32714907.563900001</v>
      </c>
      <c r="G13" s="99">
        <v>71516673.743100002</v>
      </c>
      <c r="H13" s="100">
        <v>0</v>
      </c>
      <c r="I13" s="100">
        <f t="shared" si="0"/>
        <v>71516673.743100002</v>
      </c>
      <c r="J13" s="99">
        <v>1695013703.1698</v>
      </c>
      <c r="K13" s="122">
        <f t="shared" si="1"/>
        <v>4150419501.6978998</v>
      </c>
    </row>
    <row r="14" spans="1:11" x14ac:dyDescent="0.35">
      <c r="A14" s="97">
        <v>9</v>
      </c>
      <c r="B14" s="98" t="s">
        <v>44</v>
      </c>
      <c r="C14" s="99">
        <v>1060567684.8353</v>
      </c>
      <c r="D14" s="99">
        <f>-38551266.1798</f>
        <v>-38551266.179799996</v>
      </c>
      <c r="E14" s="99">
        <v>455160280.6451</v>
      </c>
      <c r="F14" s="99">
        <v>21090270.5209</v>
      </c>
      <c r="G14" s="99">
        <v>46104547.079899997</v>
      </c>
      <c r="H14" s="100">
        <f>G14/2</f>
        <v>23052273.539949998</v>
      </c>
      <c r="I14" s="100">
        <f t="shared" si="0"/>
        <v>23052273.539949998</v>
      </c>
      <c r="J14" s="99">
        <v>1126652821.4981</v>
      </c>
      <c r="K14" s="122">
        <f t="shared" si="1"/>
        <v>2647972064.85955</v>
      </c>
    </row>
    <row r="15" spans="1:11" x14ac:dyDescent="0.35">
      <c r="A15" s="97">
        <v>10</v>
      </c>
      <c r="B15" s="98" t="s">
        <v>45</v>
      </c>
      <c r="C15" s="99">
        <v>1358965379.414</v>
      </c>
      <c r="D15" s="99">
        <v>0</v>
      </c>
      <c r="E15" s="99">
        <v>583222619.66400003</v>
      </c>
      <c r="F15" s="99">
        <v>27024156.864300001</v>
      </c>
      <c r="G15" s="99">
        <v>59076364.678499997</v>
      </c>
      <c r="H15" s="100">
        <f>G15/2</f>
        <v>29538182.339249998</v>
      </c>
      <c r="I15" s="100">
        <f t="shared" si="0"/>
        <v>29538182.339249998</v>
      </c>
      <c r="J15" s="99">
        <v>1650915143.9563999</v>
      </c>
      <c r="K15" s="122">
        <f t="shared" si="1"/>
        <v>3649665482.2379503</v>
      </c>
    </row>
    <row r="16" spans="1:11" x14ac:dyDescent="0.35">
      <c r="A16" s="97">
        <v>11</v>
      </c>
      <c r="B16" s="98" t="s">
        <v>46</v>
      </c>
      <c r="C16" s="99">
        <v>784539622.44889998</v>
      </c>
      <c r="D16" s="99">
        <f>-38842388.6214</f>
        <v>-38842388.621399999</v>
      </c>
      <c r="E16" s="99">
        <v>336698241.74089998</v>
      </c>
      <c r="F16" s="99">
        <v>15601222.9187</v>
      </c>
      <c r="G16" s="99">
        <v>34105172.613200001</v>
      </c>
      <c r="H16" s="100">
        <v>0</v>
      </c>
      <c r="I16" s="100">
        <f t="shared" si="0"/>
        <v>34105172.613200001</v>
      </c>
      <c r="J16" s="99">
        <v>904476325.55260003</v>
      </c>
      <c r="K16" s="122">
        <f t="shared" si="1"/>
        <v>2036578196.6528997</v>
      </c>
    </row>
    <row r="17" spans="1:11" x14ac:dyDescent="0.35">
      <c r="A17" s="97">
        <v>12</v>
      </c>
      <c r="B17" s="98" t="s">
        <v>47</v>
      </c>
      <c r="C17" s="99">
        <v>1039792452.3040999</v>
      </c>
      <c r="D17" s="99">
        <v>0</v>
      </c>
      <c r="E17" s="99">
        <v>446244243.69209999</v>
      </c>
      <c r="F17" s="99">
        <v>20677137.742400002</v>
      </c>
      <c r="G17" s="99">
        <v>45201415.012199998</v>
      </c>
      <c r="H17" s="100">
        <f>G17/2</f>
        <v>22600707.506099999</v>
      </c>
      <c r="I17" s="100">
        <f t="shared" si="0"/>
        <v>22600707.506099999</v>
      </c>
      <c r="J17" s="99">
        <v>1233997698.5176001</v>
      </c>
      <c r="K17" s="122">
        <f t="shared" si="1"/>
        <v>2763312239.7622995</v>
      </c>
    </row>
    <row r="18" spans="1:11" x14ac:dyDescent="0.35">
      <c r="A18" s="97">
        <v>13</v>
      </c>
      <c r="B18" s="98" t="s">
        <v>48</v>
      </c>
      <c r="C18" s="99">
        <v>825632914.52629995</v>
      </c>
      <c r="D18" s="99">
        <v>0</v>
      </c>
      <c r="E18" s="99">
        <v>354334112.24870002</v>
      </c>
      <c r="F18" s="99">
        <v>16418397.2103</v>
      </c>
      <c r="G18" s="99">
        <v>35891562.719599999</v>
      </c>
      <c r="H18" s="100">
        <v>0</v>
      </c>
      <c r="I18" s="100">
        <f t="shared" si="0"/>
        <v>35891562.719599999</v>
      </c>
      <c r="J18" s="99">
        <v>1016385346.156</v>
      </c>
      <c r="K18" s="122">
        <f t="shared" si="1"/>
        <v>2248662332.8608999</v>
      </c>
    </row>
    <row r="19" spans="1:11" x14ac:dyDescent="0.35">
      <c r="A19" s="97">
        <v>14</v>
      </c>
      <c r="B19" s="98" t="s">
        <v>49</v>
      </c>
      <c r="C19" s="99">
        <v>1056444590.1371999</v>
      </c>
      <c r="D19" s="99">
        <v>0</v>
      </c>
      <c r="E19" s="99">
        <v>453390785.90499997</v>
      </c>
      <c r="F19" s="99">
        <v>21008279.3532</v>
      </c>
      <c r="G19" s="99">
        <v>45925309.662199996</v>
      </c>
      <c r="H19" s="100">
        <v>0</v>
      </c>
      <c r="I19" s="100">
        <f t="shared" si="0"/>
        <v>45925309.662199996</v>
      </c>
      <c r="J19" s="99">
        <v>1180935883.0372</v>
      </c>
      <c r="K19" s="122">
        <f t="shared" si="1"/>
        <v>2757704848.0948</v>
      </c>
    </row>
    <row r="20" spans="1:11" x14ac:dyDescent="0.35">
      <c r="A20" s="97">
        <v>15</v>
      </c>
      <c r="B20" s="98" t="s">
        <v>50</v>
      </c>
      <c r="C20" s="99">
        <v>723876571.01100004</v>
      </c>
      <c r="D20" s="99">
        <f>-53983557.4302</f>
        <v>-53983557.430200003</v>
      </c>
      <c r="E20" s="99">
        <v>310663683.16250002</v>
      </c>
      <c r="F20" s="99">
        <v>14394887.685699999</v>
      </c>
      <c r="G20" s="99">
        <v>31468054.255900003</v>
      </c>
      <c r="H20" s="100">
        <v>0</v>
      </c>
      <c r="I20" s="100">
        <f t="shared" si="0"/>
        <v>31468054.255900003</v>
      </c>
      <c r="J20" s="99">
        <v>822928812.05429995</v>
      </c>
      <c r="K20" s="122">
        <f t="shared" si="1"/>
        <v>1849348450.7392001</v>
      </c>
    </row>
    <row r="21" spans="1:11" x14ac:dyDescent="0.35">
      <c r="A21" s="97">
        <v>16</v>
      </c>
      <c r="B21" s="98" t="s">
        <v>51</v>
      </c>
      <c r="C21" s="99">
        <v>1415870754.9205</v>
      </c>
      <c r="D21" s="99">
        <v>0</v>
      </c>
      <c r="E21" s="99">
        <v>607644509.05130005</v>
      </c>
      <c r="F21" s="99">
        <v>28155767.586100001</v>
      </c>
      <c r="G21" s="99">
        <v>61550130.946899995</v>
      </c>
      <c r="H21" s="100">
        <f>G21/2</f>
        <v>30775065.473449998</v>
      </c>
      <c r="I21" s="100">
        <f t="shared" si="0"/>
        <v>30775065.473449998</v>
      </c>
      <c r="J21" s="99">
        <v>1616569622.3299</v>
      </c>
      <c r="K21" s="122">
        <f t="shared" si="1"/>
        <v>3699015719.3612499</v>
      </c>
    </row>
    <row r="22" spans="1:11" x14ac:dyDescent="0.35">
      <c r="A22" s="97">
        <v>17</v>
      </c>
      <c r="B22" s="98" t="s">
        <v>52</v>
      </c>
      <c r="C22" s="99">
        <v>1487505536.7838001</v>
      </c>
      <c r="D22" s="99">
        <v>0</v>
      </c>
      <c r="E22" s="99">
        <v>638387768.42320001</v>
      </c>
      <c r="F22" s="99">
        <v>29580284.8046</v>
      </c>
      <c r="G22" s="99">
        <v>64664207.700400002</v>
      </c>
      <c r="H22" s="100">
        <v>0</v>
      </c>
      <c r="I22" s="100">
        <f t="shared" si="0"/>
        <v>64664207.700400002</v>
      </c>
      <c r="J22" s="99">
        <v>1743723477.2286999</v>
      </c>
      <c r="K22" s="122">
        <f t="shared" si="1"/>
        <v>3963861274.9407005</v>
      </c>
    </row>
    <row r="23" spans="1:11" x14ac:dyDescent="0.35">
      <c r="A23" s="97">
        <v>18</v>
      </c>
      <c r="B23" s="98" t="s">
        <v>53</v>
      </c>
      <c r="C23" s="99">
        <v>1672840828.0675001</v>
      </c>
      <c r="D23" s="99">
        <v>0</v>
      </c>
      <c r="E23" s="99">
        <v>717927494.55330002</v>
      </c>
      <c r="F23" s="99">
        <v>33265831.221000001</v>
      </c>
      <c r="G23" s="99">
        <v>72721024.614999995</v>
      </c>
      <c r="H23" s="100">
        <v>0</v>
      </c>
      <c r="I23" s="100">
        <f t="shared" si="0"/>
        <v>72721024.614999995</v>
      </c>
      <c r="J23" s="99">
        <v>1896817897.6630001</v>
      </c>
      <c r="K23" s="122">
        <f t="shared" si="1"/>
        <v>4393573076.1198006</v>
      </c>
    </row>
    <row r="24" spans="1:11" x14ac:dyDescent="0.35">
      <c r="A24" s="97">
        <v>19</v>
      </c>
      <c r="B24" s="98" t="s">
        <v>54</v>
      </c>
      <c r="C24" s="99">
        <v>2663305970.3255</v>
      </c>
      <c r="D24" s="99">
        <f>-512664445.04</f>
        <v>-512664445.04000002</v>
      </c>
      <c r="E24" s="99">
        <v>1143002101.8285</v>
      </c>
      <c r="F24" s="99">
        <v>52962054.376100004</v>
      </c>
      <c r="G24" s="99">
        <v>115778103.79589999</v>
      </c>
      <c r="H24" s="100">
        <v>0</v>
      </c>
      <c r="I24" s="100">
        <f t="shared" si="0"/>
        <v>115778103.79589999</v>
      </c>
      <c r="J24" s="99">
        <v>3372713912.7637</v>
      </c>
      <c r="K24" s="122">
        <f t="shared" si="1"/>
        <v>6835097698.0496998</v>
      </c>
    </row>
    <row r="25" spans="1:11" x14ac:dyDescent="0.35">
      <c r="A25" s="97">
        <v>20</v>
      </c>
      <c r="B25" s="98" t="s">
        <v>55</v>
      </c>
      <c r="C25" s="99">
        <v>2027620168.4888</v>
      </c>
      <c r="D25" s="99">
        <v>0</v>
      </c>
      <c r="E25" s="99">
        <v>870186955.65349996</v>
      </c>
      <c r="F25" s="99">
        <v>40320913.486500002</v>
      </c>
      <c r="G25" s="99">
        <v>88143841.129099995</v>
      </c>
      <c r="H25" s="100">
        <v>0</v>
      </c>
      <c r="I25" s="100">
        <f t="shared" si="0"/>
        <v>88143841.129099995</v>
      </c>
      <c r="J25" s="99">
        <v>2270914211.8511</v>
      </c>
      <c r="K25" s="122">
        <f t="shared" si="1"/>
        <v>5297186090.6089993</v>
      </c>
    </row>
    <row r="26" spans="1:11" x14ac:dyDescent="0.35">
      <c r="A26" s="97">
        <v>21</v>
      </c>
      <c r="B26" s="98" t="s">
        <v>56</v>
      </c>
      <c r="C26" s="99">
        <v>1279645969.3134</v>
      </c>
      <c r="D26" s="99">
        <v>0</v>
      </c>
      <c r="E26" s="99">
        <v>549181374.13390005</v>
      </c>
      <c r="F26" s="99">
        <v>25446824.421799999</v>
      </c>
      <c r="G26" s="99">
        <v>55628225.035899997</v>
      </c>
      <c r="H26" s="100">
        <f>G26/2</f>
        <v>27814112.517949998</v>
      </c>
      <c r="I26" s="100">
        <f t="shared" si="0"/>
        <v>27814112.517949998</v>
      </c>
      <c r="J26" s="99">
        <v>1294330667.0862</v>
      </c>
      <c r="K26" s="122">
        <f t="shared" si="1"/>
        <v>3176418947.4732499</v>
      </c>
    </row>
    <row r="27" spans="1:11" x14ac:dyDescent="0.35">
      <c r="A27" s="97">
        <v>22</v>
      </c>
      <c r="B27" s="98" t="s">
        <v>57</v>
      </c>
      <c r="C27" s="99">
        <v>1322607841.4521</v>
      </c>
      <c r="D27" s="99">
        <f>-187142998.77</f>
        <v>-187142998.77000001</v>
      </c>
      <c r="E27" s="99">
        <v>567619176.88680005</v>
      </c>
      <c r="F27" s="99">
        <v>26301156.982099999</v>
      </c>
      <c r="G27" s="99">
        <v>57495845.260000005</v>
      </c>
      <c r="H27" s="100">
        <f>G27/2</f>
        <v>28747922.630000003</v>
      </c>
      <c r="I27" s="100">
        <f t="shared" si="0"/>
        <v>28747922.630000003</v>
      </c>
      <c r="J27" s="99">
        <v>1334945258.2316999</v>
      </c>
      <c r="K27" s="122">
        <f t="shared" si="1"/>
        <v>3093078357.4127002</v>
      </c>
    </row>
    <row r="28" spans="1:11" x14ac:dyDescent="0.35">
      <c r="A28" s="97">
        <v>23</v>
      </c>
      <c r="B28" s="98" t="s">
        <v>58</v>
      </c>
      <c r="C28" s="99">
        <v>935883584.2802999</v>
      </c>
      <c r="D28" s="99">
        <v>0</v>
      </c>
      <c r="E28" s="99">
        <v>401650022.87290001</v>
      </c>
      <c r="F28" s="99">
        <v>18610823.477699999</v>
      </c>
      <c r="G28" s="99">
        <v>40684332.918799996</v>
      </c>
      <c r="H28" s="100">
        <f>G28/2</f>
        <v>20342166.459399998</v>
      </c>
      <c r="I28" s="100">
        <f t="shared" si="0"/>
        <v>20342166.459399998</v>
      </c>
      <c r="J28" s="99">
        <v>1007819369.2825</v>
      </c>
      <c r="K28" s="122">
        <f t="shared" si="1"/>
        <v>2384305966.3727999</v>
      </c>
    </row>
    <row r="29" spans="1:11" x14ac:dyDescent="0.35">
      <c r="A29" s="97">
        <v>24</v>
      </c>
      <c r="B29" s="98" t="s">
        <v>59</v>
      </c>
      <c r="C29" s="99">
        <v>1594274118.3420999</v>
      </c>
      <c r="D29" s="99">
        <v>0</v>
      </c>
      <c r="E29" s="99">
        <v>684209282.92069995</v>
      </c>
      <c r="F29" s="99">
        <v>31703466.8519</v>
      </c>
      <c r="G29" s="99">
        <v>69305606.043300003</v>
      </c>
      <c r="H29" s="100">
        <v>0</v>
      </c>
      <c r="I29" s="100">
        <f t="shared" si="0"/>
        <v>69305606.043300003</v>
      </c>
      <c r="J29" s="99">
        <v>7436152987.4042997</v>
      </c>
      <c r="K29" s="122">
        <f t="shared" si="1"/>
        <v>9815645461.5622997</v>
      </c>
    </row>
    <row r="30" spans="1:11" x14ac:dyDescent="0.35">
      <c r="A30" s="97">
        <v>25</v>
      </c>
      <c r="B30" s="98" t="s">
        <v>60</v>
      </c>
      <c r="C30" s="99">
        <v>834969460.80680001</v>
      </c>
      <c r="D30" s="99">
        <f>-39238127.2401</f>
        <v>-39238127.240099996</v>
      </c>
      <c r="E30" s="99">
        <v>358341046.54110003</v>
      </c>
      <c r="F30" s="99">
        <v>16604062.1987</v>
      </c>
      <c r="G30" s="99">
        <v>36297437.086300001</v>
      </c>
      <c r="H30" s="100">
        <v>0</v>
      </c>
      <c r="I30" s="100">
        <f t="shared" si="0"/>
        <v>36297437.086300001</v>
      </c>
      <c r="J30" s="99">
        <v>816871237.56159997</v>
      </c>
      <c r="K30" s="122">
        <f t="shared" si="1"/>
        <v>2023845116.9543998</v>
      </c>
    </row>
    <row r="31" spans="1:11" x14ac:dyDescent="0.35">
      <c r="A31" s="97">
        <v>26</v>
      </c>
      <c r="B31" s="98" t="s">
        <v>61</v>
      </c>
      <c r="C31" s="99">
        <v>1545464064.8027999</v>
      </c>
      <c r="D31" s="99">
        <v>0</v>
      </c>
      <c r="E31" s="99">
        <v>663261635.74609995</v>
      </c>
      <c r="F31" s="99">
        <v>30732838.339600001</v>
      </c>
      <c r="G31" s="99">
        <v>67183756.166599989</v>
      </c>
      <c r="H31" s="100">
        <f>G31/2</f>
        <v>33591878.083299994</v>
      </c>
      <c r="I31" s="100">
        <f t="shared" si="0"/>
        <v>33591878.083299994</v>
      </c>
      <c r="J31" s="99">
        <v>1578268961.9066999</v>
      </c>
      <c r="K31" s="122">
        <f t="shared" si="1"/>
        <v>3851319378.8785</v>
      </c>
    </row>
    <row r="32" spans="1:11" x14ac:dyDescent="0.35">
      <c r="A32" s="97">
        <v>27</v>
      </c>
      <c r="B32" s="98" t="s">
        <v>62</v>
      </c>
      <c r="C32" s="99">
        <v>1102528475.9949</v>
      </c>
      <c r="D32" s="99">
        <f>-115776950.4001</f>
        <v>-115776950.40009999</v>
      </c>
      <c r="E32" s="99">
        <v>473168452.82840002</v>
      </c>
      <c r="F32" s="99">
        <v>21924695.7531</v>
      </c>
      <c r="G32" s="99">
        <v>47928648.737299994</v>
      </c>
      <c r="H32" s="100">
        <v>0</v>
      </c>
      <c r="I32" s="100">
        <f t="shared" si="0"/>
        <v>47928648.737299994</v>
      </c>
      <c r="J32" s="99">
        <v>1381041276.3373001</v>
      </c>
      <c r="K32" s="122">
        <f t="shared" si="1"/>
        <v>2910814599.2509003</v>
      </c>
    </row>
    <row r="33" spans="1:11" x14ac:dyDescent="0.35">
      <c r="A33" s="97">
        <v>28</v>
      </c>
      <c r="B33" s="98" t="s">
        <v>63</v>
      </c>
      <c r="C33" s="99">
        <v>1052984434.3942</v>
      </c>
      <c r="D33" s="99">
        <f>-47177126.8199</f>
        <v>-47177126.819899999</v>
      </c>
      <c r="E33" s="99">
        <v>451905802.45560002</v>
      </c>
      <c r="F33" s="99">
        <v>20939471.278499998</v>
      </c>
      <c r="G33" s="99">
        <v>45774891.243900001</v>
      </c>
      <c r="H33" s="100">
        <f>G33/2</f>
        <v>22887445.621950001</v>
      </c>
      <c r="I33" s="100">
        <f t="shared" si="0"/>
        <v>22887445.621950001</v>
      </c>
      <c r="J33" s="99">
        <v>1220701438.4312999</v>
      </c>
      <c r="K33" s="122">
        <f t="shared" si="1"/>
        <v>2722241465.36165</v>
      </c>
    </row>
    <row r="34" spans="1:11" x14ac:dyDescent="0.35">
      <c r="A34" s="97">
        <v>29</v>
      </c>
      <c r="B34" s="98" t="s">
        <v>64</v>
      </c>
      <c r="C34" s="99">
        <v>1426294039.2212999</v>
      </c>
      <c r="D34" s="99">
        <f>-82028645.1002</f>
        <v>-82028645.100199997</v>
      </c>
      <c r="E34" s="99">
        <v>612117835.05869997</v>
      </c>
      <c r="F34" s="99">
        <v>28363043.263999999</v>
      </c>
      <c r="G34" s="99">
        <v>62003247.5264</v>
      </c>
      <c r="H34" s="100">
        <v>0</v>
      </c>
      <c r="I34" s="100">
        <f t="shared" si="0"/>
        <v>62003247.5264</v>
      </c>
      <c r="J34" s="99">
        <v>1682006096.3499999</v>
      </c>
      <c r="K34" s="122">
        <f t="shared" si="1"/>
        <v>3728755616.3202</v>
      </c>
    </row>
    <row r="35" spans="1:11" x14ac:dyDescent="0.35">
      <c r="A35" s="97">
        <v>30</v>
      </c>
      <c r="B35" s="98" t="s">
        <v>65</v>
      </c>
      <c r="C35" s="99">
        <v>1799158644.8369999</v>
      </c>
      <c r="D35" s="99">
        <f>-83688581.4599</f>
        <v>-83688581.459900007</v>
      </c>
      <c r="E35" s="99">
        <v>772138888.84099996</v>
      </c>
      <c r="F35" s="99">
        <v>35777766.07</v>
      </c>
      <c r="G35" s="99">
        <v>78212258.992399991</v>
      </c>
      <c r="H35" s="100">
        <v>0</v>
      </c>
      <c r="I35" s="100">
        <f t="shared" si="0"/>
        <v>78212258.992399991</v>
      </c>
      <c r="J35" s="99">
        <v>2876560197.5994</v>
      </c>
      <c r="K35" s="122">
        <f t="shared" si="1"/>
        <v>5478159174.8799</v>
      </c>
    </row>
    <row r="36" spans="1:11" x14ac:dyDescent="0.35">
      <c r="A36" s="97">
        <v>31</v>
      </c>
      <c r="B36" s="98" t="s">
        <v>66</v>
      </c>
      <c r="C36" s="99">
        <v>1127831408.336</v>
      </c>
      <c r="D36" s="99">
        <v>0</v>
      </c>
      <c r="E36" s="99">
        <v>484027627.54229999</v>
      </c>
      <c r="F36" s="99">
        <v>22427865.607999999</v>
      </c>
      <c r="G36" s="99">
        <v>49028607.044199996</v>
      </c>
      <c r="H36" s="100">
        <f>G36/2</f>
        <v>24514303.522099998</v>
      </c>
      <c r="I36" s="100">
        <f t="shared" si="0"/>
        <v>24514303.522099998</v>
      </c>
      <c r="J36" s="99">
        <v>1153910216.9021001</v>
      </c>
      <c r="K36" s="122">
        <f t="shared" si="1"/>
        <v>2812711421.9105</v>
      </c>
    </row>
    <row r="37" spans="1:11" x14ac:dyDescent="0.35">
      <c r="A37" s="97">
        <v>32</v>
      </c>
      <c r="B37" s="98" t="s">
        <v>67</v>
      </c>
      <c r="C37" s="99">
        <v>1398009554.1084001</v>
      </c>
      <c r="D37" s="99">
        <v>0</v>
      </c>
      <c r="E37" s="99">
        <v>599979077.32959998</v>
      </c>
      <c r="F37" s="99">
        <v>27800582.752700001</v>
      </c>
      <c r="G37" s="99">
        <v>60773676.425600007</v>
      </c>
      <c r="H37" s="100">
        <f>G37/2</f>
        <v>30386838.212800004</v>
      </c>
      <c r="I37" s="100">
        <f t="shared" si="0"/>
        <v>30386838.212800004</v>
      </c>
      <c r="J37" s="99">
        <v>2641013478.6868</v>
      </c>
      <c r="K37" s="122">
        <f t="shared" si="1"/>
        <v>4697189531.0903006</v>
      </c>
    </row>
    <row r="38" spans="1:11" x14ac:dyDescent="0.35">
      <c r="A38" s="97">
        <v>33</v>
      </c>
      <c r="B38" s="98" t="s">
        <v>68</v>
      </c>
      <c r="C38" s="99">
        <v>1408011999.2225001</v>
      </c>
      <c r="D38" s="99">
        <f>-35989038.1701</f>
        <v>-35989038.170100003</v>
      </c>
      <c r="E38" s="99">
        <v>604271793.19309998</v>
      </c>
      <c r="F38" s="99">
        <v>27999489.6928</v>
      </c>
      <c r="G38" s="99">
        <v>61208498.463100001</v>
      </c>
      <c r="H38" s="100">
        <v>0</v>
      </c>
      <c r="I38" s="100">
        <f t="shared" si="0"/>
        <v>61208498.463100001</v>
      </c>
      <c r="J38" s="99">
        <v>1488002098.1308</v>
      </c>
      <c r="K38" s="122">
        <f t="shared" si="1"/>
        <v>3553504840.5321999</v>
      </c>
    </row>
    <row r="39" spans="1:11" x14ac:dyDescent="0.35">
      <c r="A39" s="97">
        <v>34</v>
      </c>
      <c r="B39" s="98" t="s">
        <v>69</v>
      </c>
      <c r="C39" s="99">
        <v>1055309704.008</v>
      </c>
      <c r="D39" s="99">
        <v>0</v>
      </c>
      <c r="E39" s="99">
        <v>452903730.62650001</v>
      </c>
      <c r="F39" s="99">
        <v>20985711.198899999</v>
      </c>
      <c r="G39" s="99">
        <v>45875974.375200003</v>
      </c>
      <c r="H39" s="100">
        <v>0</v>
      </c>
      <c r="I39" s="100">
        <f t="shared" si="0"/>
        <v>45875974.375200003</v>
      </c>
      <c r="J39" s="99">
        <v>965985461.55299997</v>
      </c>
      <c r="K39" s="122">
        <f t="shared" si="1"/>
        <v>2541060581.7616</v>
      </c>
    </row>
    <row r="40" spans="1:11" x14ac:dyDescent="0.35">
      <c r="A40" s="97">
        <v>35</v>
      </c>
      <c r="B40" s="98" t="s">
        <v>70</v>
      </c>
      <c r="C40" s="99">
        <v>1061021422.7983</v>
      </c>
      <c r="D40" s="99">
        <v>0</v>
      </c>
      <c r="E40" s="99">
        <v>455355009.84649998</v>
      </c>
      <c r="F40" s="99">
        <v>21099293.477600001</v>
      </c>
      <c r="G40" s="99">
        <v>46124271.7839</v>
      </c>
      <c r="H40" s="100">
        <v>0</v>
      </c>
      <c r="I40" s="100">
        <f t="shared" si="0"/>
        <v>46124271.7839</v>
      </c>
      <c r="J40" s="99">
        <v>1073640163.2921</v>
      </c>
      <c r="K40" s="122">
        <f t="shared" si="1"/>
        <v>2657240161.1984</v>
      </c>
    </row>
    <row r="41" spans="1:11" x14ac:dyDescent="0.35">
      <c r="A41" s="97">
        <v>36</v>
      </c>
      <c r="B41" s="98" t="s">
        <v>71</v>
      </c>
      <c r="C41" s="99">
        <v>958703782.80320001</v>
      </c>
      <c r="D41" s="99">
        <v>0</v>
      </c>
      <c r="E41" s="99">
        <v>411443691.03049999</v>
      </c>
      <c r="F41" s="99">
        <v>19064622.105300002</v>
      </c>
      <c r="G41" s="99">
        <v>41676362.878799997</v>
      </c>
      <c r="H41" s="100">
        <v>0</v>
      </c>
      <c r="I41" s="100">
        <f t="shared" si="0"/>
        <v>41676362.878799997</v>
      </c>
      <c r="J41" s="99">
        <v>1033642699.2189</v>
      </c>
      <c r="K41" s="122">
        <f t="shared" si="1"/>
        <v>2464531158.0366998</v>
      </c>
    </row>
    <row r="42" spans="1:11" x14ac:dyDescent="0.35">
      <c r="A42" s="97">
        <v>37</v>
      </c>
      <c r="B42" s="98" t="s">
        <v>72</v>
      </c>
      <c r="C42" s="99">
        <v>423430011.45019996</v>
      </c>
      <c r="D42" s="99">
        <v>0</v>
      </c>
      <c r="E42" s="99">
        <v>181722039.62180001</v>
      </c>
      <c r="F42" s="99">
        <v>8420257.9578000009</v>
      </c>
      <c r="G42" s="99">
        <v>18407169.2709</v>
      </c>
      <c r="H42" s="100">
        <v>0</v>
      </c>
      <c r="I42" s="100">
        <f t="shared" si="0"/>
        <v>18407169.2709</v>
      </c>
      <c r="J42" s="99">
        <v>2949362463.3404002</v>
      </c>
      <c r="K42" s="122">
        <f t="shared" si="1"/>
        <v>3581341941.6411004</v>
      </c>
    </row>
    <row r="43" spans="1:11" x14ac:dyDescent="0.35">
      <c r="A43" s="101"/>
      <c r="B43" s="101"/>
      <c r="C43" s="102">
        <f>SUM(C6:C42)</f>
        <v>46601943532.14341</v>
      </c>
      <c r="D43" s="102">
        <f t="shared" ref="D43:E43" si="2">SUM(D6:D42)</f>
        <v>-1374621623.7519999</v>
      </c>
      <c r="E43" s="102">
        <f t="shared" si="2"/>
        <v>20000000000.000301</v>
      </c>
      <c r="F43" s="102">
        <f>SUM(F6:F42)</f>
        <v>926718407.45200014</v>
      </c>
      <c r="G43" s="102">
        <f>SUM(G6:G42)</f>
        <v>2025859858.1886995</v>
      </c>
      <c r="H43" s="102">
        <f>SUM(H6:H42)</f>
        <v>395853502.10940003</v>
      </c>
      <c r="I43" s="102">
        <f t="shared" ref="I43" si="3">SUM(I6:I42)</f>
        <v>1630006356.0792997</v>
      </c>
      <c r="J43" s="102">
        <f>SUM(J6:J42)</f>
        <v>62322997762.896599</v>
      </c>
      <c r="K43" s="102">
        <f>SUM(K6:K42)</f>
        <v>130107044434.8196</v>
      </c>
    </row>
    <row r="45" spans="1:11" x14ac:dyDescent="0.35">
      <c r="K45" s="121"/>
    </row>
    <row r="46" spans="1:11" x14ac:dyDescent="0.35">
      <c r="K46" s="121">
        <f>K43+H43-D43</f>
        <v>131877519560.681</v>
      </c>
    </row>
  </sheetData>
  <mergeCells count="3">
    <mergeCell ref="A1:K1"/>
    <mergeCell ref="A2:K2"/>
    <mergeCell ref="A3:K3"/>
  </mergeCells>
  <pageMargins left="0.11811023622047245" right="0.11811023622047245" top="0.55118110236220474" bottom="0.15748031496062992" header="0.31496062992125984" footer="0.31496062992125984"/>
  <pageSetup paperSize="9" scale="58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780"/>
  <sheetViews>
    <sheetView workbookViewId="0">
      <selection activeCell="A5" sqref="A5"/>
    </sheetView>
  </sheetViews>
  <sheetFormatPr defaultColWidth="17.6640625" defaultRowHeight="13.2" x14ac:dyDescent="0.25"/>
  <cols>
    <col min="1" max="1" width="9.6640625" customWidth="1"/>
    <col min="3" max="3" width="23.109375" customWidth="1"/>
    <col min="4" max="4" width="24.33203125" customWidth="1"/>
    <col min="5" max="5" width="22.88671875" customWidth="1"/>
    <col min="6" max="6" width="19.33203125" customWidth="1"/>
    <col min="7" max="7" width="25.44140625" customWidth="1"/>
  </cols>
  <sheetData>
    <row r="1" spans="1:7" ht="17.399999999999999" x14ac:dyDescent="0.3">
      <c r="A1" s="163" t="s">
        <v>875</v>
      </c>
      <c r="B1" s="163"/>
      <c r="C1" s="163"/>
      <c r="D1" s="163"/>
      <c r="E1" s="163"/>
      <c r="F1" s="163"/>
      <c r="G1" s="163"/>
    </row>
    <row r="2" spans="1:7" ht="17.399999999999999" x14ac:dyDescent="0.3">
      <c r="A2" s="163" t="s">
        <v>895</v>
      </c>
      <c r="B2" s="163"/>
      <c r="C2" s="163"/>
      <c r="D2" s="163"/>
      <c r="E2" s="163"/>
      <c r="F2" s="163"/>
      <c r="G2" s="163"/>
    </row>
    <row r="3" spans="1:7" ht="39" customHeight="1" x14ac:dyDescent="0.3">
      <c r="A3" s="164" t="s">
        <v>918</v>
      </c>
      <c r="B3" s="164"/>
      <c r="C3" s="164"/>
      <c r="D3" s="164"/>
      <c r="E3" s="164"/>
      <c r="F3" s="164"/>
      <c r="G3" s="164"/>
    </row>
    <row r="4" spans="1:7" ht="52.2" x14ac:dyDescent="0.3">
      <c r="A4" s="108" t="s">
        <v>34</v>
      </c>
      <c r="B4" s="108" t="s">
        <v>914</v>
      </c>
      <c r="C4" s="109" t="s">
        <v>915</v>
      </c>
      <c r="D4" s="109" t="s">
        <v>916</v>
      </c>
      <c r="E4" s="109" t="s">
        <v>890</v>
      </c>
      <c r="F4" s="109" t="s">
        <v>917</v>
      </c>
      <c r="G4" s="110" t="s">
        <v>877</v>
      </c>
    </row>
    <row r="5" spans="1:7" ht="18" x14ac:dyDescent="0.35">
      <c r="A5" s="106"/>
      <c r="B5" s="106"/>
      <c r="C5" s="106"/>
      <c r="D5" s="106"/>
      <c r="E5" s="106"/>
      <c r="F5" s="106"/>
      <c r="G5" s="107"/>
    </row>
    <row r="6" spans="1:7" ht="18" x14ac:dyDescent="0.35">
      <c r="A6" s="103">
        <v>1</v>
      </c>
      <c r="B6" s="104" t="s">
        <v>36</v>
      </c>
      <c r="C6" s="104" t="s">
        <v>75</v>
      </c>
      <c r="D6" s="105">
        <v>1486633.0290000001</v>
      </c>
      <c r="E6" s="105">
        <v>638013.31720000005</v>
      </c>
      <c r="F6" s="105">
        <v>29562.934300000001</v>
      </c>
      <c r="G6" s="89">
        <f>SUM(D6:F6)</f>
        <v>2154209.2804999999</v>
      </c>
    </row>
    <row r="7" spans="1:7" ht="18" x14ac:dyDescent="0.35">
      <c r="A7" s="103">
        <v>2</v>
      </c>
      <c r="B7" s="104" t="s">
        <v>36</v>
      </c>
      <c r="C7" s="104" t="s">
        <v>76</v>
      </c>
      <c r="D7" s="105">
        <v>2480253.5440000002</v>
      </c>
      <c r="E7" s="105">
        <v>1064442.1052000001</v>
      </c>
      <c r="F7" s="105">
        <v>49321.904600000002</v>
      </c>
      <c r="G7" s="89">
        <f t="shared" ref="G7:G70" si="0">SUM(D7:F7)</f>
        <v>3594017.5538000003</v>
      </c>
    </row>
    <row r="8" spans="1:7" ht="18" x14ac:dyDescent="0.35">
      <c r="A8" s="103">
        <v>3</v>
      </c>
      <c r="B8" s="104" t="s">
        <v>36</v>
      </c>
      <c r="C8" s="104" t="s">
        <v>77</v>
      </c>
      <c r="D8" s="105">
        <v>1745131.4438</v>
      </c>
      <c r="E8" s="105">
        <v>748952.21589999995</v>
      </c>
      <c r="F8" s="105">
        <v>34703.390200000002</v>
      </c>
      <c r="G8" s="89">
        <f t="shared" si="0"/>
        <v>2528787.0498999995</v>
      </c>
    </row>
    <row r="9" spans="1:7" ht="18" x14ac:dyDescent="0.35">
      <c r="A9" s="103">
        <v>4</v>
      </c>
      <c r="B9" s="104" t="s">
        <v>36</v>
      </c>
      <c r="C9" s="104" t="s">
        <v>78</v>
      </c>
      <c r="D9" s="105">
        <v>1778099.9332999999</v>
      </c>
      <c r="E9" s="105">
        <v>763101.19209999999</v>
      </c>
      <c r="F9" s="105">
        <v>35358.996099999997</v>
      </c>
      <c r="G9" s="89">
        <f t="shared" si="0"/>
        <v>2576560.1214999999</v>
      </c>
    </row>
    <row r="10" spans="1:7" ht="18" x14ac:dyDescent="0.35">
      <c r="A10" s="103">
        <v>5</v>
      </c>
      <c r="B10" s="104" t="s">
        <v>36</v>
      </c>
      <c r="C10" s="104" t="s">
        <v>79</v>
      </c>
      <c r="D10" s="105">
        <v>1618419.182</v>
      </c>
      <c r="E10" s="105">
        <v>694571.53899999999</v>
      </c>
      <c r="F10" s="105">
        <v>32183.611499999999</v>
      </c>
      <c r="G10" s="89">
        <f t="shared" si="0"/>
        <v>2345174.3325</v>
      </c>
    </row>
    <row r="11" spans="1:7" ht="36" x14ac:dyDescent="0.35">
      <c r="A11" s="103">
        <v>6</v>
      </c>
      <c r="B11" s="104" t="s">
        <v>36</v>
      </c>
      <c r="C11" s="104" t="s">
        <v>80</v>
      </c>
      <c r="D11" s="105">
        <v>1671408.6865999999</v>
      </c>
      <c r="E11" s="105">
        <v>717312.86719999998</v>
      </c>
      <c r="F11" s="105">
        <v>33237.351900000001</v>
      </c>
      <c r="G11" s="89">
        <f t="shared" si="0"/>
        <v>2421958.9057</v>
      </c>
    </row>
    <row r="12" spans="1:7" ht="36" x14ac:dyDescent="0.35">
      <c r="A12" s="103">
        <v>7</v>
      </c>
      <c r="B12" s="104" t="s">
        <v>36</v>
      </c>
      <c r="C12" s="104" t="s">
        <v>81</v>
      </c>
      <c r="D12" s="105">
        <v>1621714.1052000001</v>
      </c>
      <c r="E12" s="105">
        <v>695985.6102</v>
      </c>
      <c r="F12" s="105">
        <v>32249.1338</v>
      </c>
      <c r="G12" s="89">
        <f t="shared" si="0"/>
        <v>2349948.8492000001</v>
      </c>
    </row>
    <row r="13" spans="1:7" ht="18" x14ac:dyDescent="0.35">
      <c r="A13" s="103">
        <v>8</v>
      </c>
      <c r="B13" s="104" t="s">
        <v>36</v>
      </c>
      <c r="C13" s="104" t="s">
        <v>82</v>
      </c>
      <c r="D13" s="105">
        <v>1581272.3759999999</v>
      </c>
      <c r="E13" s="105">
        <v>678629.36869999999</v>
      </c>
      <c r="F13" s="105">
        <v>31444.916399999998</v>
      </c>
      <c r="G13" s="89">
        <f t="shared" si="0"/>
        <v>2291346.6610999997</v>
      </c>
    </row>
    <row r="14" spans="1:7" ht="18" x14ac:dyDescent="0.35">
      <c r="A14" s="103">
        <v>9</v>
      </c>
      <c r="B14" s="104" t="s">
        <v>36</v>
      </c>
      <c r="C14" s="104" t="s">
        <v>83</v>
      </c>
      <c r="D14" s="105">
        <v>1705967.7120000001</v>
      </c>
      <c r="E14" s="105">
        <v>732144.44839999999</v>
      </c>
      <c r="F14" s="105">
        <v>33924.586900000002</v>
      </c>
      <c r="G14" s="89">
        <f t="shared" si="0"/>
        <v>2472036.7472999999</v>
      </c>
    </row>
    <row r="15" spans="1:7" ht="18" x14ac:dyDescent="0.35">
      <c r="A15" s="103">
        <v>10</v>
      </c>
      <c r="B15" s="104" t="s">
        <v>36</v>
      </c>
      <c r="C15" s="104" t="s">
        <v>84</v>
      </c>
      <c r="D15" s="105">
        <v>1731212.0396</v>
      </c>
      <c r="E15" s="105">
        <v>742978.4719</v>
      </c>
      <c r="F15" s="105">
        <v>34426.5913</v>
      </c>
      <c r="G15" s="89">
        <f t="shared" si="0"/>
        <v>2508617.1028</v>
      </c>
    </row>
    <row r="16" spans="1:7" ht="18" x14ac:dyDescent="0.35">
      <c r="A16" s="103">
        <v>11</v>
      </c>
      <c r="B16" s="104" t="s">
        <v>36</v>
      </c>
      <c r="C16" s="104" t="s">
        <v>85</v>
      </c>
      <c r="D16" s="105">
        <v>1893218.8425</v>
      </c>
      <c r="E16" s="105">
        <v>812506.38879999996</v>
      </c>
      <c r="F16" s="105">
        <v>37648.231299999999</v>
      </c>
      <c r="G16" s="89">
        <f t="shared" si="0"/>
        <v>2743373.4626000002</v>
      </c>
    </row>
    <row r="17" spans="1:7" ht="18" x14ac:dyDescent="0.35">
      <c r="A17" s="103">
        <v>12</v>
      </c>
      <c r="B17" s="104" t="s">
        <v>36</v>
      </c>
      <c r="C17" s="104" t="s">
        <v>86</v>
      </c>
      <c r="D17" s="105">
        <v>1822833.1906999999</v>
      </c>
      <c r="E17" s="105">
        <v>782299.21440000006</v>
      </c>
      <c r="F17" s="105">
        <v>36248.554100000001</v>
      </c>
      <c r="G17" s="89">
        <f t="shared" si="0"/>
        <v>2641380.9591999999</v>
      </c>
    </row>
    <row r="18" spans="1:7" ht="18" x14ac:dyDescent="0.35">
      <c r="A18" s="103">
        <v>13</v>
      </c>
      <c r="B18" s="104" t="s">
        <v>36</v>
      </c>
      <c r="C18" s="104" t="s">
        <v>87</v>
      </c>
      <c r="D18" s="105">
        <v>1391955.6318000001</v>
      </c>
      <c r="E18" s="105">
        <v>597380.93579999998</v>
      </c>
      <c r="F18" s="105">
        <v>27680.195500000002</v>
      </c>
      <c r="G18" s="89">
        <f t="shared" si="0"/>
        <v>2017016.7631000001</v>
      </c>
    </row>
    <row r="19" spans="1:7" ht="18" x14ac:dyDescent="0.35">
      <c r="A19" s="103">
        <v>14</v>
      </c>
      <c r="B19" s="104" t="s">
        <v>36</v>
      </c>
      <c r="C19" s="104" t="s">
        <v>88</v>
      </c>
      <c r="D19" s="105">
        <v>1315207.9443000001</v>
      </c>
      <c r="E19" s="105">
        <v>564443.38780000003</v>
      </c>
      <c r="F19" s="105">
        <v>26154.0039</v>
      </c>
      <c r="G19" s="89">
        <f t="shared" si="0"/>
        <v>1905805.3360000001</v>
      </c>
    </row>
    <row r="20" spans="1:7" ht="18" x14ac:dyDescent="0.35">
      <c r="A20" s="103">
        <v>15</v>
      </c>
      <c r="B20" s="104" t="s">
        <v>36</v>
      </c>
      <c r="C20" s="104" t="s">
        <v>89</v>
      </c>
      <c r="D20" s="105">
        <v>1369516.7132999999</v>
      </c>
      <c r="E20" s="105">
        <v>587750.90029999998</v>
      </c>
      <c r="F20" s="105">
        <v>27233.978899999998</v>
      </c>
      <c r="G20" s="89">
        <f t="shared" si="0"/>
        <v>1984501.5924999998</v>
      </c>
    </row>
    <row r="21" spans="1:7" ht="18" x14ac:dyDescent="0.35">
      <c r="A21" s="103">
        <v>16</v>
      </c>
      <c r="B21" s="104" t="s">
        <v>36</v>
      </c>
      <c r="C21" s="104" t="s">
        <v>90</v>
      </c>
      <c r="D21" s="105">
        <v>2041507.7825</v>
      </c>
      <c r="E21" s="105">
        <v>876147.05649999995</v>
      </c>
      <c r="F21" s="105">
        <v>40597.080199999997</v>
      </c>
      <c r="G21" s="89">
        <f t="shared" si="0"/>
        <v>2958251.9191999999</v>
      </c>
    </row>
    <row r="22" spans="1:7" ht="18" x14ac:dyDescent="0.35">
      <c r="A22" s="103">
        <v>17</v>
      </c>
      <c r="B22" s="104" t="s">
        <v>36</v>
      </c>
      <c r="C22" s="104" t="s">
        <v>91</v>
      </c>
      <c r="D22" s="105">
        <v>1763982.4835999999</v>
      </c>
      <c r="E22" s="105">
        <v>757042.45349999995</v>
      </c>
      <c r="F22" s="105">
        <v>35078.258800000003</v>
      </c>
      <c r="G22" s="89">
        <f t="shared" si="0"/>
        <v>2556103.1958999997</v>
      </c>
    </row>
    <row r="23" spans="1:7" ht="18" x14ac:dyDescent="0.35">
      <c r="A23" s="103">
        <v>18</v>
      </c>
      <c r="B23" s="104" t="s">
        <v>37</v>
      </c>
      <c r="C23" s="104" t="s">
        <v>92</v>
      </c>
      <c r="D23" s="105">
        <v>1809021.5966</v>
      </c>
      <c r="E23" s="105">
        <v>776371.73880000005</v>
      </c>
      <c r="F23" s="105">
        <v>35973.899100000002</v>
      </c>
      <c r="G23" s="89">
        <f t="shared" si="0"/>
        <v>2621367.2345000003</v>
      </c>
    </row>
    <row r="24" spans="1:7" ht="18" x14ac:dyDescent="0.35">
      <c r="A24" s="103">
        <v>19</v>
      </c>
      <c r="B24" s="104" t="s">
        <v>37</v>
      </c>
      <c r="C24" s="104" t="s">
        <v>93</v>
      </c>
      <c r="D24" s="105">
        <v>2209986.5098000001</v>
      </c>
      <c r="E24" s="105">
        <v>948452.50749999995</v>
      </c>
      <c r="F24" s="105">
        <v>43947.419900000001</v>
      </c>
      <c r="G24" s="89">
        <f t="shared" si="0"/>
        <v>3202386.4372</v>
      </c>
    </row>
    <row r="25" spans="1:7" ht="18" x14ac:dyDescent="0.35">
      <c r="A25" s="103">
        <v>20</v>
      </c>
      <c r="B25" s="104" t="s">
        <v>37</v>
      </c>
      <c r="C25" s="104" t="s">
        <v>94</v>
      </c>
      <c r="D25" s="105">
        <v>1881804.1462000001</v>
      </c>
      <c r="E25" s="105">
        <v>807607.58180000004</v>
      </c>
      <c r="F25" s="105">
        <v>37421.240599999997</v>
      </c>
      <c r="G25" s="89">
        <f t="shared" si="0"/>
        <v>2726832.9686000003</v>
      </c>
    </row>
    <row r="26" spans="1:7" ht="18" x14ac:dyDescent="0.35">
      <c r="A26" s="103">
        <v>21</v>
      </c>
      <c r="B26" s="104" t="s">
        <v>37</v>
      </c>
      <c r="C26" s="104" t="s">
        <v>95</v>
      </c>
      <c r="D26" s="105">
        <v>1647546.6440999999</v>
      </c>
      <c r="E26" s="105">
        <v>707072.07440000004</v>
      </c>
      <c r="F26" s="105">
        <v>32762.835299999999</v>
      </c>
      <c r="G26" s="89">
        <f t="shared" si="0"/>
        <v>2387381.5537999999</v>
      </c>
    </row>
    <row r="27" spans="1:7" ht="18" x14ac:dyDescent="0.35">
      <c r="A27" s="103">
        <v>22</v>
      </c>
      <c r="B27" s="104" t="s">
        <v>37</v>
      </c>
      <c r="C27" s="104" t="s">
        <v>96</v>
      </c>
      <c r="D27" s="105">
        <v>1630306.4438</v>
      </c>
      <c r="E27" s="105">
        <v>699673.15529999998</v>
      </c>
      <c r="F27" s="105">
        <v>32419.999599999999</v>
      </c>
      <c r="G27" s="89">
        <f t="shared" si="0"/>
        <v>2362399.5987000004</v>
      </c>
    </row>
    <row r="28" spans="1:7" ht="18" x14ac:dyDescent="0.35">
      <c r="A28" s="103">
        <v>23</v>
      </c>
      <c r="B28" s="104" t="s">
        <v>37</v>
      </c>
      <c r="C28" s="104" t="s">
        <v>97</v>
      </c>
      <c r="D28" s="105">
        <v>1743032.517</v>
      </c>
      <c r="E28" s="105">
        <v>748051.42660000001</v>
      </c>
      <c r="F28" s="105">
        <v>34661.651299999998</v>
      </c>
      <c r="G28" s="89">
        <f t="shared" si="0"/>
        <v>2525745.5948999999</v>
      </c>
    </row>
    <row r="29" spans="1:7" ht="18" x14ac:dyDescent="0.35">
      <c r="A29" s="103">
        <v>24</v>
      </c>
      <c r="B29" s="104" t="s">
        <v>37</v>
      </c>
      <c r="C29" s="104" t="s">
        <v>98</v>
      </c>
      <c r="D29" s="105">
        <v>1898580.3214</v>
      </c>
      <c r="E29" s="105">
        <v>814807.3567</v>
      </c>
      <c r="F29" s="105">
        <v>37754.8488</v>
      </c>
      <c r="G29" s="89">
        <f t="shared" si="0"/>
        <v>2751142.5268999999</v>
      </c>
    </row>
    <row r="30" spans="1:7" ht="18" x14ac:dyDescent="0.35">
      <c r="A30" s="103">
        <v>25</v>
      </c>
      <c r="B30" s="104" t="s">
        <v>37</v>
      </c>
      <c r="C30" s="104" t="s">
        <v>99</v>
      </c>
      <c r="D30" s="105">
        <v>1986073.3944999999</v>
      </c>
      <c r="E30" s="105">
        <v>852356.46580000001</v>
      </c>
      <c r="F30" s="105">
        <v>39494.721299999997</v>
      </c>
      <c r="G30" s="89">
        <f t="shared" si="0"/>
        <v>2877924.5815999997</v>
      </c>
    </row>
    <row r="31" spans="1:7" ht="18" x14ac:dyDescent="0.35">
      <c r="A31" s="103">
        <v>26</v>
      </c>
      <c r="B31" s="104" t="s">
        <v>37</v>
      </c>
      <c r="C31" s="104" t="s">
        <v>802</v>
      </c>
      <c r="D31" s="105">
        <v>1726792</v>
      </c>
      <c r="E31" s="105">
        <v>741081.53830000001</v>
      </c>
      <c r="F31" s="105">
        <v>34338.695099999997</v>
      </c>
      <c r="G31" s="89">
        <f t="shared" si="0"/>
        <v>2502212.2334000003</v>
      </c>
    </row>
    <row r="32" spans="1:7" ht="18" x14ac:dyDescent="0.35">
      <c r="A32" s="103">
        <v>27</v>
      </c>
      <c r="B32" s="104" t="s">
        <v>37</v>
      </c>
      <c r="C32" s="104" t="s">
        <v>100</v>
      </c>
      <c r="D32" s="105">
        <v>1546115.1470999999</v>
      </c>
      <c r="E32" s="105">
        <v>663541.05859999999</v>
      </c>
      <c r="F32" s="105">
        <v>30745.7857</v>
      </c>
      <c r="G32" s="89">
        <f t="shared" si="0"/>
        <v>2240401.9913999997</v>
      </c>
    </row>
    <row r="33" spans="1:7" ht="18" x14ac:dyDescent="0.35">
      <c r="A33" s="103">
        <v>28</v>
      </c>
      <c r="B33" s="104" t="s">
        <v>37</v>
      </c>
      <c r="C33" s="104" t="s">
        <v>101</v>
      </c>
      <c r="D33" s="105">
        <v>1571198.6998999999</v>
      </c>
      <c r="E33" s="105">
        <v>674306.08290000004</v>
      </c>
      <c r="F33" s="105">
        <v>31244.593000000001</v>
      </c>
      <c r="G33" s="89">
        <f t="shared" si="0"/>
        <v>2276749.3758</v>
      </c>
    </row>
    <row r="34" spans="1:7" ht="18" x14ac:dyDescent="0.35">
      <c r="A34" s="103">
        <v>29</v>
      </c>
      <c r="B34" s="104" t="s">
        <v>37</v>
      </c>
      <c r="C34" s="104" t="s">
        <v>102</v>
      </c>
      <c r="D34" s="105">
        <v>1538304.6754999999</v>
      </c>
      <c r="E34" s="105">
        <v>660189.06460000004</v>
      </c>
      <c r="F34" s="105">
        <v>30590.4679</v>
      </c>
      <c r="G34" s="89">
        <f t="shared" si="0"/>
        <v>2229084.2080000001</v>
      </c>
    </row>
    <row r="35" spans="1:7" ht="18" x14ac:dyDescent="0.35">
      <c r="A35" s="103">
        <v>30</v>
      </c>
      <c r="B35" s="104" t="s">
        <v>37</v>
      </c>
      <c r="C35" s="104" t="s">
        <v>103</v>
      </c>
      <c r="D35" s="105">
        <v>1783697.3429</v>
      </c>
      <c r="E35" s="105">
        <v>765503.41370000003</v>
      </c>
      <c r="F35" s="105">
        <v>35470.305200000003</v>
      </c>
      <c r="G35" s="89">
        <f t="shared" si="0"/>
        <v>2584671.0617999998</v>
      </c>
    </row>
    <row r="36" spans="1:7" ht="18" x14ac:dyDescent="0.35">
      <c r="A36" s="103">
        <v>31</v>
      </c>
      <c r="B36" s="104" t="s">
        <v>37</v>
      </c>
      <c r="C36" s="104" t="s">
        <v>104</v>
      </c>
      <c r="D36" s="105">
        <v>1729188.9375</v>
      </c>
      <c r="E36" s="105">
        <v>742110.22389999998</v>
      </c>
      <c r="F36" s="105">
        <v>34386.360200000003</v>
      </c>
      <c r="G36" s="89">
        <f t="shared" si="0"/>
        <v>2505685.5216000001</v>
      </c>
    </row>
    <row r="37" spans="1:7" ht="18" x14ac:dyDescent="0.35">
      <c r="A37" s="103">
        <v>32</v>
      </c>
      <c r="B37" s="104" t="s">
        <v>37</v>
      </c>
      <c r="C37" s="104" t="s">
        <v>105</v>
      </c>
      <c r="D37" s="105">
        <v>1650062.3051</v>
      </c>
      <c r="E37" s="105">
        <v>708151.7121</v>
      </c>
      <c r="F37" s="105">
        <v>32812.861299999997</v>
      </c>
      <c r="G37" s="89">
        <f t="shared" si="0"/>
        <v>2391026.8785000001</v>
      </c>
    </row>
    <row r="38" spans="1:7" ht="18" x14ac:dyDescent="0.35">
      <c r="A38" s="103">
        <v>33</v>
      </c>
      <c r="B38" s="104" t="s">
        <v>37</v>
      </c>
      <c r="C38" s="104" t="s">
        <v>106</v>
      </c>
      <c r="D38" s="105">
        <v>1537239.2571</v>
      </c>
      <c r="E38" s="105">
        <v>659731.82259999996</v>
      </c>
      <c r="F38" s="105">
        <v>30569.281200000001</v>
      </c>
      <c r="G38" s="89">
        <f t="shared" si="0"/>
        <v>2227540.3609000002</v>
      </c>
    </row>
    <row r="39" spans="1:7" ht="18" x14ac:dyDescent="0.35">
      <c r="A39" s="103">
        <v>34</v>
      </c>
      <c r="B39" s="104" t="s">
        <v>37</v>
      </c>
      <c r="C39" s="104" t="s">
        <v>107</v>
      </c>
      <c r="D39" s="105">
        <v>1460926.1111000001</v>
      </c>
      <c r="E39" s="105">
        <v>626980.76529999997</v>
      </c>
      <c r="F39" s="105">
        <v>29051.730800000001</v>
      </c>
      <c r="G39" s="89">
        <f t="shared" si="0"/>
        <v>2116958.6072</v>
      </c>
    </row>
    <row r="40" spans="1:7" ht="18" x14ac:dyDescent="0.35">
      <c r="A40" s="103">
        <v>35</v>
      </c>
      <c r="B40" s="104" t="s">
        <v>37</v>
      </c>
      <c r="C40" s="104" t="s">
        <v>108</v>
      </c>
      <c r="D40" s="105">
        <v>1654988.7762</v>
      </c>
      <c r="E40" s="105">
        <v>710265.98930000002</v>
      </c>
      <c r="F40" s="105">
        <v>32910.828300000001</v>
      </c>
      <c r="G40" s="89">
        <f t="shared" si="0"/>
        <v>2398165.5937999999</v>
      </c>
    </row>
    <row r="41" spans="1:7" ht="18" x14ac:dyDescent="0.35">
      <c r="A41" s="103">
        <v>36</v>
      </c>
      <c r="B41" s="104" t="s">
        <v>37</v>
      </c>
      <c r="C41" s="104" t="s">
        <v>109</v>
      </c>
      <c r="D41" s="105">
        <v>2083164.0094000001</v>
      </c>
      <c r="E41" s="105">
        <v>894024.51980000001</v>
      </c>
      <c r="F41" s="105">
        <v>41425.449000000001</v>
      </c>
      <c r="G41" s="89">
        <f t="shared" si="0"/>
        <v>3018613.9782000002</v>
      </c>
    </row>
    <row r="42" spans="1:7" ht="18" x14ac:dyDescent="0.35">
      <c r="A42" s="103">
        <v>37</v>
      </c>
      <c r="B42" s="104" t="s">
        <v>37</v>
      </c>
      <c r="C42" s="104" t="s">
        <v>110</v>
      </c>
      <c r="D42" s="105">
        <v>1784815.0567999999</v>
      </c>
      <c r="E42" s="105">
        <v>765983.09920000006</v>
      </c>
      <c r="F42" s="105">
        <v>35492.531900000002</v>
      </c>
      <c r="G42" s="89">
        <f t="shared" si="0"/>
        <v>2586290.6878999998</v>
      </c>
    </row>
    <row r="43" spans="1:7" ht="18" x14ac:dyDescent="0.35">
      <c r="A43" s="103">
        <v>38</v>
      </c>
      <c r="B43" s="104" t="s">
        <v>37</v>
      </c>
      <c r="C43" s="104" t="s">
        <v>803</v>
      </c>
      <c r="D43" s="105">
        <v>1729620.4469000001</v>
      </c>
      <c r="E43" s="105">
        <v>742295.41339999996</v>
      </c>
      <c r="F43" s="105">
        <v>34394.941200000001</v>
      </c>
      <c r="G43" s="89">
        <f t="shared" si="0"/>
        <v>2506310.8015000001</v>
      </c>
    </row>
    <row r="44" spans="1:7" ht="18" x14ac:dyDescent="0.35">
      <c r="A44" s="103">
        <v>39</v>
      </c>
      <c r="B44" s="104" t="s">
        <v>38</v>
      </c>
      <c r="C44" s="104" t="s">
        <v>111</v>
      </c>
      <c r="D44" s="105">
        <v>1660844.5156</v>
      </c>
      <c r="E44" s="105">
        <v>712779.0773</v>
      </c>
      <c r="F44" s="105">
        <v>33027.274599999997</v>
      </c>
      <c r="G44" s="89">
        <f t="shared" si="0"/>
        <v>2406650.8675000002</v>
      </c>
    </row>
    <row r="45" spans="1:7" ht="18" x14ac:dyDescent="0.35">
      <c r="A45" s="103">
        <v>40</v>
      </c>
      <c r="B45" s="104" t="s">
        <v>38</v>
      </c>
      <c r="C45" s="104" t="s">
        <v>112</v>
      </c>
      <c r="D45" s="105">
        <v>1296784.8725000001</v>
      </c>
      <c r="E45" s="105">
        <v>556536.81980000006</v>
      </c>
      <c r="F45" s="105">
        <v>25787.645799999998</v>
      </c>
      <c r="G45" s="89">
        <f t="shared" si="0"/>
        <v>1879109.3381000003</v>
      </c>
    </row>
    <row r="46" spans="1:7" ht="18" x14ac:dyDescent="0.35">
      <c r="A46" s="103">
        <v>41</v>
      </c>
      <c r="B46" s="104" t="s">
        <v>38</v>
      </c>
      <c r="C46" s="104" t="s">
        <v>113</v>
      </c>
      <c r="D46" s="105">
        <v>1712123.4062000001</v>
      </c>
      <c r="E46" s="105">
        <v>734786.26699999999</v>
      </c>
      <c r="F46" s="105">
        <v>34046.998</v>
      </c>
      <c r="G46" s="89">
        <f t="shared" si="0"/>
        <v>2480956.6712000002</v>
      </c>
    </row>
    <row r="47" spans="1:7" ht="18" x14ac:dyDescent="0.35">
      <c r="A47" s="103">
        <v>42</v>
      </c>
      <c r="B47" s="104" t="s">
        <v>38</v>
      </c>
      <c r="C47" s="104" t="s">
        <v>114</v>
      </c>
      <c r="D47" s="105">
        <v>1312537.0593000001</v>
      </c>
      <c r="E47" s="105">
        <v>563297.13309999998</v>
      </c>
      <c r="F47" s="105">
        <v>26100.891100000001</v>
      </c>
      <c r="G47" s="89">
        <f t="shared" si="0"/>
        <v>1901935.0834999999</v>
      </c>
    </row>
    <row r="48" spans="1:7" ht="18" x14ac:dyDescent="0.35">
      <c r="A48" s="103">
        <v>43</v>
      </c>
      <c r="B48" s="104" t="s">
        <v>38</v>
      </c>
      <c r="C48" s="104" t="s">
        <v>115</v>
      </c>
      <c r="D48" s="105">
        <v>1763834.2822</v>
      </c>
      <c r="E48" s="105">
        <v>756978.85049999994</v>
      </c>
      <c r="F48" s="105">
        <v>35075.311699999998</v>
      </c>
      <c r="G48" s="89">
        <f t="shared" si="0"/>
        <v>2555888.4443999999</v>
      </c>
    </row>
    <row r="49" spans="1:7" ht="18" x14ac:dyDescent="0.35">
      <c r="A49" s="103">
        <v>44</v>
      </c>
      <c r="B49" s="104" t="s">
        <v>38</v>
      </c>
      <c r="C49" s="104" t="s">
        <v>116</v>
      </c>
      <c r="D49" s="105">
        <v>1537380.2675999999</v>
      </c>
      <c r="E49" s="105">
        <v>659792.33959999995</v>
      </c>
      <c r="F49" s="105">
        <v>30572.085299999999</v>
      </c>
      <c r="G49" s="89">
        <f t="shared" si="0"/>
        <v>2227744.6924999999</v>
      </c>
    </row>
    <row r="50" spans="1:7" ht="18" x14ac:dyDescent="0.35">
      <c r="A50" s="103">
        <v>45</v>
      </c>
      <c r="B50" s="104" t="s">
        <v>38</v>
      </c>
      <c r="C50" s="104" t="s">
        <v>117</v>
      </c>
      <c r="D50" s="105">
        <v>1743656.9812</v>
      </c>
      <c r="E50" s="105">
        <v>748319.42579999997</v>
      </c>
      <c r="F50" s="105">
        <v>34674.069300000003</v>
      </c>
      <c r="G50" s="89">
        <f t="shared" si="0"/>
        <v>2526650.4763000002</v>
      </c>
    </row>
    <row r="51" spans="1:7" ht="18" x14ac:dyDescent="0.35">
      <c r="A51" s="103">
        <v>46</v>
      </c>
      <c r="B51" s="104" t="s">
        <v>38</v>
      </c>
      <c r="C51" s="104" t="s">
        <v>118</v>
      </c>
      <c r="D51" s="105">
        <v>1397103.5142000001</v>
      </c>
      <c r="E51" s="105">
        <v>599590.2352</v>
      </c>
      <c r="F51" s="105">
        <v>27782.565399999999</v>
      </c>
      <c r="G51" s="89">
        <f t="shared" si="0"/>
        <v>2024476.3148000001</v>
      </c>
    </row>
    <row r="52" spans="1:7" ht="36" x14ac:dyDescent="0.35">
      <c r="A52" s="103">
        <v>47</v>
      </c>
      <c r="B52" s="104" t="s">
        <v>38</v>
      </c>
      <c r="C52" s="104" t="s">
        <v>119</v>
      </c>
      <c r="D52" s="105">
        <v>1621386.969</v>
      </c>
      <c r="E52" s="105">
        <v>695845.21420000005</v>
      </c>
      <c r="F52" s="105">
        <v>32242.628400000001</v>
      </c>
      <c r="G52" s="89">
        <f t="shared" si="0"/>
        <v>2349474.8115999997</v>
      </c>
    </row>
    <row r="53" spans="1:7" ht="18" x14ac:dyDescent="0.35">
      <c r="A53" s="103">
        <v>48</v>
      </c>
      <c r="B53" s="104" t="s">
        <v>38</v>
      </c>
      <c r="C53" s="104" t="s">
        <v>120</v>
      </c>
      <c r="D53" s="105">
        <v>1763993.9604</v>
      </c>
      <c r="E53" s="105">
        <v>757047.37899999996</v>
      </c>
      <c r="F53" s="105">
        <v>35078.487099999998</v>
      </c>
      <c r="G53" s="89">
        <f t="shared" si="0"/>
        <v>2556119.8265</v>
      </c>
    </row>
    <row r="54" spans="1:7" ht="18" x14ac:dyDescent="0.35">
      <c r="A54" s="103">
        <v>49</v>
      </c>
      <c r="B54" s="104" t="s">
        <v>38</v>
      </c>
      <c r="C54" s="104" t="s">
        <v>121</v>
      </c>
      <c r="D54" s="105">
        <v>1357618.5981000001</v>
      </c>
      <c r="E54" s="105">
        <v>582644.62600000005</v>
      </c>
      <c r="F54" s="105">
        <v>26997.375</v>
      </c>
      <c r="G54" s="89">
        <f t="shared" si="0"/>
        <v>1967260.5991000002</v>
      </c>
    </row>
    <row r="55" spans="1:7" ht="18" x14ac:dyDescent="0.35">
      <c r="A55" s="103">
        <v>50</v>
      </c>
      <c r="B55" s="104" t="s">
        <v>38</v>
      </c>
      <c r="C55" s="104" t="s">
        <v>122</v>
      </c>
      <c r="D55" s="105">
        <v>1605818.8463000001</v>
      </c>
      <c r="E55" s="105">
        <v>689163.89509999997</v>
      </c>
      <c r="F55" s="105">
        <v>31933.043399999999</v>
      </c>
      <c r="G55" s="89">
        <f t="shared" si="0"/>
        <v>2326915.7848</v>
      </c>
    </row>
    <row r="56" spans="1:7" ht="18" x14ac:dyDescent="0.35">
      <c r="A56" s="103">
        <v>51</v>
      </c>
      <c r="B56" s="104" t="s">
        <v>38</v>
      </c>
      <c r="C56" s="104" t="s">
        <v>123</v>
      </c>
      <c r="D56" s="105">
        <v>1606271.5958</v>
      </c>
      <c r="E56" s="105">
        <v>689358.20010000002</v>
      </c>
      <c r="F56" s="105">
        <v>31942.046699999999</v>
      </c>
      <c r="G56" s="89">
        <f t="shared" si="0"/>
        <v>2327571.8426000001</v>
      </c>
    </row>
    <row r="57" spans="1:7" ht="18" x14ac:dyDescent="0.35">
      <c r="A57" s="103">
        <v>52</v>
      </c>
      <c r="B57" s="104" t="s">
        <v>38</v>
      </c>
      <c r="C57" s="104" t="s">
        <v>124</v>
      </c>
      <c r="D57" s="105">
        <v>1656630.2009000001</v>
      </c>
      <c r="E57" s="105">
        <v>710970.43400000001</v>
      </c>
      <c r="F57" s="105">
        <v>32943.469400000002</v>
      </c>
      <c r="G57" s="89">
        <f t="shared" si="0"/>
        <v>2400544.1042999998</v>
      </c>
    </row>
    <row r="58" spans="1:7" ht="18" x14ac:dyDescent="0.35">
      <c r="A58" s="103">
        <v>53</v>
      </c>
      <c r="B58" s="104" t="s">
        <v>38</v>
      </c>
      <c r="C58" s="104" t="s">
        <v>125</v>
      </c>
      <c r="D58" s="105">
        <v>1513494.0364000001</v>
      </c>
      <c r="E58" s="105">
        <v>649541.16579999996</v>
      </c>
      <c r="F58" s="105">
        <v>30097.0877</v>
      </c>
      <c r="G58" s="89">
        <f t="shared" si="0"/>
        <v>2193132.2899000002</v>
      </c>
    </row>
    <row r="59" spans="1:7" ht="18" x14ac:dyDescent="0.35">
      <c r="A59" s="103">
        <v>54</v>
      </c>
      <c r="B59" s="104" t="s">
        <v>38</v>
      </c>
      <c r="C59" s="104" t="s">
        <v>126</v>
      </c>
      <c r="D59" s="105">
        <v>1545353.6546</v>
      </c>
      <c r="E59" s="105">
        <v>663214.25139999995</v>
      </c>
      <c r="F59" s="105">
        <v>30730.6427</v>
      </c>
      <c r="G59" s="89">
        <f t="shared" si="0"/>
        <v>2239298.5487000002</v>
      </c>
    </row>
    <row r="60" spans="1:7" ht="18" x14ac:dyDescent="0.35">
      <c r="A60" s="103">
        <v>55</v>
      </c>
      <c r="B60" s="104" t="s">
        <v>38</v>
      </c>
      <c r="C60" s="104" t="s">
        <v>127</v>
      </c>
      <c r="D60" s="105">
        <v>1442495.7766</v>
      </c>
      <c r="E60" s="105">
        <v>619071.08039999998</v>
      </c>
      <c r="F60" s="105">
        <v>28685.228299999999</v>
      </c>
      <c r="G60" s="89">
        <f t="shared" si="0"/>
        <v>2090252.0852999999</v>
      </c>
    </row>
    <row r="61" spans="1:7" ht="18" x14ac:dyDescent="0.35">
      <c r="A61" s="103">
        <v>56</v>
      </c>
      <c r="B61" s="104" t="s">
        <v>38</v>
      </c>
      <c r="C61" s="104" t="s">
        <v>128</v>
      </c>
      <c r="D61" s="105">
        <v>1792163.3866999999</v>
      </c>
      <c r="E61" s="105">
        <v>769136.7574</v>
      </c>
      <c r="F61" s="105">
        <v>35638.659500000002</v>
      </c>
      <c r="G61" s="89">
        <f t="shared" si="0"/>
        <v>2596938.8036000002</v>
      </c>
    </row>
    <row r="62" spans="1:7" ht="18" x14ac:dyDescent="0.35">
      <c r="A62" s="103">
        <v>57</v>
      </c>
      <c r="B62" s="104" t="s">
        <v>38</v>
      </c>
      <c r="C62" s="104" t="s">
        <v>129</v>
      </c>
      <c r="D62" s="105">
        <v>1495427.655</v>
      </c>
      <c r="E62" s="105">
        <v>641787.67740000004</v>
      </c>
      <c r="F62" s="105">
        <v>29737.822700000001</v>
      </c>
      <c r="G62" s="89">
        <f t="shared" si="0"/>
        <v>2166953.1551000001</v>
      </c>
    </row>
    <row r="63" spans="1:7" ht="18" x14ac:dyDescent="0.35">
      <c r="A63" s="103">
        <v>58</v>
      </c>
      <c r="B63" s="104" t="s">
        <v>38</v>
      </c>
      <c r="C63" s="104" t="s">
        <v>130</v>
      </c>
      <c r="D63" s="105">
        <v>1573439.2294999999</v>
      </c>
      <c r="E63" s="105">
        <v>675267.64350000001</v>
      </c>
      <c r="F63" s="105">
        <v>31289.147799999999</v>
      </c>
      <c r="G63" s="89">
        <f t="shared" si="0"/>
        <v>2279996.0207999996</v>
      </c>
    </row>
    <row r="64" spans="1:7" ht="18" x14ac:dyDescent="0.35">
      <c r="A64" s="103">
        <v>59</v>
      </c>
      <c r="B64" s="104" t="s">
        <v>38</v>
      </c>
      <c r="C64" s="104" t="s">
        <v>131</v>
      </c>
      <c r="D64" s="105">
        <v>1636605.3311999999</v>
      </c>
      <c r="E64" s="105">
        <v>702376.4277</v>
      </c>
      <c r="F64" s="105">
        <v>32545.2582</v>
      </c>
      <c r="G64" s="89">
        <f t="shared" si="0"/>
        <v>2371527.0170999998</v>
      </c>
    </row>
    <row r="65" spans="1:7" ht="18" x14ac:dyDescent="0.35">
      <c r="A65" s="103">
        <v>60</v>
      </c>
      <c r="B65" s="104" t="s">
        <v>38</v>
      </c>
      <c r="C65" s="104" t="s">
        <v>132</v>
      </c>
      <c r="D65" s="105">
        <v>1406705.1172</v>
      </c>
      <c r="E65" s="105">
        <v>603710.92299999995</v>
      </c>
      <c r="F65" s="105">
        <v>27973.5013</v>
      </c>
      <c r="G65" s="89">
        <f t="shared" si="0"/>
        <v>2038389.5414999998</v>
      </c>
    </row>
    <row r="66" spans="1:7" ht="18" x14ac:dyDescent="0.35">
      <c r="A66" s="103">
        <v>61</v>
      </c>
      <c r="B66" s="104" t="s">
        <v>38</v>
      </c>
      <c r="C66" s="104" t="s">
        <v>133</v>
      </c>
      <c r="D66" s="105">
        <v>1468873.7921</v>
      </c>
      <c r="E66" s="105">
        <v>630391.64500000002</v>
      </c>
      <c r="F66" s="105">
        <v>29209.777099999999</v>
      </c>
      <c r="G66" s="89">
        <f t="shared" si="0"/>
        <v>2128475.2141999998</v>
      </c>
    </row>
    <row r="67" spans="1:7" ht="18" x14ac:dyDescent="0.35">
      <c r="A67" s="103">
        <v>62</v>
      </c>
      <c r="B67" s="104" t="s">
        <v>38</v>
      </c>
      <c r="C67" s="104" t="s">
        <v>134</v>
      </c>
      <c r="D67" s="105">
        <v>1504539.8770000001</v>
      </c>
      <c r="E67" s="105">
        <v>645698.33920000005</v>
      </c>
      <c r="F67" s="105">
        <v>29919.0268</v>
      </c>
      <c r="G67" s="89">
        <f t="shared" si="0"/>
        <v>2180157.2430000002</v>
      </c>
    </row>
    <row r="68" spans="1:7" ht="18" x14ac:dyDescent="0.35">
      <c r="A68" s="103">
        <v>63</v>
      </c>
      <c r="B68" s="104" t="s">
        <v>38</v>
      </c>
      <c r="C68" s="104" t="s">
        <v>135</v>
      </c>
      <c r="D68" s="105">
        <v>1772681.2701000001</v>
      </c>
      <c r="E68" s="105">
        <v>760775.68259999994</v>
      </c>
      <c r="F68" s="105">
        <v>35251.241499999996</v>
      </c>
      <c r="G68" s="89">
        <f t="shared" si="0"/>
        <v>2568708.1942000003</v>
      </c>
    </row>
    <row r="69" spans="1:7" ht="18" x14ac:dyDescent="0.35">
      <c r="A69" s="103">
        <v>64</v>
      </c>
      <c r="B69" s="104" t="s">
        <v>38</v>
      </c>
      <c r="C69" s="104" t="s">
        <v>136</v>
      </c>
      <c r="D69" s="105">
        <v>1320482.1697</v>
      </c>
      <c r="E69" s="105">
        <v>566706.9094</v>
      </c>
      <c r="F69" s="105">
        <v>26258.886200000001</v>
      </c>
      <c r="G69" s="89">
        <f t="shared" si="0"/>
        <v>1913447.9653</v>
      </c>
    </row>
    <row r="70" spans="1:7" ht="18" x14ac:dyDescent="0.35">
      <c r="A70" s="103">
        <v>65</v>
      </c>
      <c r="B70" s="104" t="s">
        <v>38</v>
      </c>
      <c r="C70" s="104" t="s">
        <v>137</v>
      </c>
      <c r="D70" s="105">
        <v>1620242.4057</v>
      </c>
      <c r="E70" s="105">
        <v>695354.00580000004</v>
      </c>
      <c r="F70" s="105">
        <v>32219.8678</v>
      </c>
      <c r="G70" s="89">
        <f t="shared" si="0"/>
        <v>2347816.2793000001</v>
      </c>
    </row>
    <row r="71" spans="1:7" ht="18" x14ac:dyDescent="0.35">
      <c r="A71" s="103">
        <v>66</v>
      </c>
      <c r="B71" s="104" t="s">
        <v>38</v>
      </c>
      <c r="C71" s="104" t="s">
        <v>138</v>
      </c>
      <c r="D71" s="105">
        <v>1320952.4095000001</v>
      </c>
      <c r="E71" s="105">
        <v>566908.72069999995</v>
      </c>
      <c r="F71" s="105">
        <v>26268.237300000001</v>
      </c>
      <c r="G71" s="89">
        <f t="shared" ref="G71:G134" si="1">SUM(D71:F71)</f>
        <v>1914129.3674999999</v>
      </c>
    </row>
    <row r="72" spans="1:7" ht="18" x14ac:dyDescent="0.35">
      <c r="A72" s="103">
        <v>67</v>
      </c>
      <c r="B72" s="104" t="s">
        <v>38</v>
      </c>
      <c r="C72" s="104" t="s">
        <v>139</v>
      </c>
      <c r="D72" s="105">
        <v>1722734.0038999999</v>
      </c>
      <c r="E72" s="105">
        <v>739339.9817</v>
      </c>
      <c r="F72" s="105">
        <v>34257.998500000002</v>
      </c>
      <c r="G72" s="89">
        <f t="shared" si="1"/>
        <v>2496331.9841</v>
      </c>
    </row>
    <row r="73" spans="1:7" ht="36" x14ac:dyDescent="0.35">
      <c r="A73" s="103">
        <v>68</v>
      </c>
      <c r="B73" s="104" t="s">
        <v>38</v>
      </c>
      <c r="C73" s="104" t="s">
        <v>140</v>
      </c>
      <c r="D73" s="105">
        <v>1425477.5799</v>
      </c>
      <c r="E73" s="105">
        <v>611767.43790000002</v>
      </c>
      <c r="F73" s="105">
        <v>28346.8073</v>
      </c>
      <c r="G73" s="89">
        <f t="shared" si="1"/>
        <v>2065591.8251</v>
      </c>
    </row>
    <row r="74" spans="1:7" ht="18" x14ac:dyDescent="0.35">
      <c r="A74" s="103">
        <v>69</v>
      </c>
      <c r="B74" s="104" t="s">
        <v>38</v>
      </c>
      <c r="C74" s="104" t="s">
        <v>141</v>
      </c>
      <c r="D74" s="105">
        <v>2154678.8733999999</v>
      </c>
      <c r="E74" s="105">
        <v>924716.31440000003</v>
      </c>
      <c r="F74" s="105">
        <v>42847.5815</v>
      </c>
      <c r="G74" s="89">
        <f t="shared" si="1"/>
        <v>3122242.7692999998</v>
      </c>
    </row>
    <row r="75" spans="1:7" ht="18" x14ac:dyDescent="0.35">
      <c r="A75" s="103">
        <v>70</v>
      </c>
      <c r="B75" s="104" t="s">
        <v>39</v>
      </c>
      <c r="C75" s="104" t="s">
        <v>142</v>
      </c>
      <c r="D75" s="105">
        <v>2423534.7788999998</v>
      </c>
      <c r="E75" s="105">
        <v>1040100.3027999999</v>
      </c>
      <c r="F75" s="105">
        <v>48194.004800000002</v>
      </c>
      <c r="G75" s="89">
        <f t="shared" si="1"/>
        <v>3511829.0865000002</v>
      </c>
    </row>
    <row r="76" spans="1:7" ht="18" x14ac:dyDescent="0.35">
      <c r="A76" s="103">
        <v>71</v>
      </c>
      <c r="B76" s="104" t="s">
        <v>39</v>
      </c>
      <c r="C76" s="104" t="s">
        <v>143</v>
      </c>
      <c r="D76" s="105">
        <v>1593854.4042</v>
      </c>
      <c r="E76" s="105">
        <v>684029.15560000006</v>
      </c>
      <c r="F76" s="105">
        <v>31695.120500000001</v>
      </c>
      <c r="G76" s="89">
        <f t="shared" si="1"/>
        <v>2309578.6803000001</v>
      </c>
    </row>
    <row r="77" spans="1:7" ht="18" x14ac:dyDescent="0.35">
      <c r="A77" s="103">
        <v>72</v>
      </c>
      <c r="B77" s="104" t="s">
        <v>39</v>
      </c>
      <c r="C77" s="104" t="s">
        <v>144</v>
      </c>
      <c r="D77" s="105">
        <v>1639625.4526</v>
      </c>
      <c r="E77" s="105">
        <v>703672.56310000003</v>
      </c>
      <c r="F77" s="105">
        <v>32605.315900000001</v>
      </c>
      <c r="G77" s="89">
        <f t="shared" si="1"/>
        <v>2375903.3315999997</v>
      </c>
    </row>
    <row r="78" spans="1:7" ht="18" x14ac:dyDescent="0.35">
      <c r="A78" s="103">
        <v>73</v>
      </c>
      <c r="B78" s="104" t="s">
        <v>39</v>
      </c>
      <c r="C78" s="104" t="s">
        <v>145</v>
      </c>
      <c r="D78" s="105">
        <v>1981807.2285</v>
      </c>
      <c r="E78" s="105">
        <v>850525.56969999999</v>
      </c>
      <c r="F78" s="105">
        <v>39409.8851</v>
      </c>
      <c r="G78" s="89">
        <f t="shared" si="1"/>
        <v>2871742.6833000001</v>
      </c>
    </row>
    <row r="79" spans="1:7" ht="18" x14ac:dyDescent="0.35">
      <c r="A79" s="103">
        <v>74</v>
      </c>
      <c r="B79" s="104" t="s">
        <v>39</v>
      </c>
      <c r="C79" s="104" t="s">
        <v>146</v>
      </c>
      <c r="D79" s="105">
        <v>1505118.1147</v>
      </c>
      <c r="E79" s="105">
        <v>645946.49950000003</v>
      </c>
      <c r="F79" s="105">
        <v>29930.525600000001</v>
      </c>
      <c r="G79" s="89">
        <f t="shared" si="1"/>
        <v>2180995.1398</v>
      </c>
    </row>
    <row r="80" spans="1:7" ht="18" x14ac:dyDescent="0.35">
      <c r="A80" s="103">
        <v>75</v>
      </c>
      <c r="B80" s="104" t="s">
        <v>39</v>
      </c>
      <c r="C80" s="104" t="s">
        <v>147</v>
      </c>
      <c r="D80" s="105">
        <v>1732726.5734999999</v>
      </c>
      <c r="E80" s="105">
        <v>743628.45929999999</v>
      </c>
      <c r="F80" s="105">
        <v>34456.7091</v>
      </c>
      <c r="G80" s="89">
        <f t="shared" si="1"/>
        <v>2510811.7419000003</v>
      </c>
    </row>
    <row r="81" spans="1:7" ht="18" x14ac:dyDescent="0.35">
      <c r="A81" s="103">
        <v>76</v>
      </c>
      <c r="B81" s="104" t="s">
        <v>39</v>
      </c>
      <c r="C81" s="104" t="s">
        <v>148</v>
      </c>
      <c r="D81" s="105">
        <v>1605846.652</v>
      </c>
      <c r="E81" s="105">
        <v>689175.8284</v>
      </c>
      <c r="F81" s="105">
        <v>31933.596300000001</v>
      </c>
      <c r="G81" s="89">
        <f t="shared" si="1"/>
        <v>2326956.0766999996</v>
      </c>
    </row>
    <row r="82" spans="1:7" ht="18" x14ac:dyDescent="0.35">
      <c r="A82" s="103">
        <v>77</v>
      </c>
      <c r="B82" s="104" t="s">
        <v>39</v>
      </c>
      <c r="C82" s="104" t="s">
        <v>149</v>
      </c>
      <c r="D82" s="105">
        <v>1435826.4391000001</v>
      </c>
      <c r="E82" s="105">
        <v>616208.82319999998</v>
      </c>
      <c r="F82" s="105">
        <v>28552.602999999999</v>
      </c>
      <c r="G82" s="89">
        <f t="shared" si="1"/>
        <v>2080587.8652999999</v>
      </c>
    </row>
    <row r="83" spans="1:7" ht="18" x14ac:dyDescent="0.35">
      <c r="A83" s="103">
        <v>78</v>
      </c>
      <c r="B83" s="104" t="s">
        <v>39</v>
      </c>
      <c r="C83" s="104" t="s">
        <v>150</v>
      </c>
      <c r="D83" s="105">
        <v>1594754.4110000001</v>
      </c>
      <c r="E83" s="105">
        <v>684415.40850000002</v>
      </c>
      <c r="F83" s="105">
        <v>31713.017899999999</v>
      </c>
      <c r="G83" s="89">
        <f t="shared" si="1"/>
        <v>2310882.8374000001</v>
      </c>
    </row>
    <row r="84" spans="1:7" ht="18" x14ac:dyDescent="0.35">
      <c r="A84" s="103">
        <v>79</v>
      </c>
      <c r="B84" s="104" t="s">
        <v>39</v>
      </c>
      <c r="C84" s="104" t="s">
        <v>151</v>
      </c>
      <c r="D84" s="105">
        <v>2522958.9665000001</v>
      </c>
      <c r="E84" s="105">
        <v>1082769.8483</v>
      </c>
      <c r="F84" s="105">
        <v>50171.137499999997</v>
      </c>
      <c r="G84" s="89">
        <f t="shared" si="1"/>
        <v>3655899.9523</v>
      </c>
    </row>
    <row r="85" spans="1:7" ht="18" x14ac:dyDescent="0.35">
      <c r="A85" s="103">
        <v>80</v>
      </c>
      <c r="B85" s="104" t="s">
        <v>39</v>
      </c>
      <c r="C85" s="104" t="s">
        <v>152</v>
      </c>
      <c r="D85" s="105">
        <v>1753459.5286000001</v>
      </c>
      <c r="E85" s="105">
        <v>752526.35219999996</v>
      </c>
      <c r="F85" s="105">
        <v>34869.001100000001</v>
      </c>
      <c r="G85" s="89">
        <f t="shared" si="1"/>
        <v>2540854.8818999999</v>
      </c>
    </row>
    <row r="86" spans="1:7" ht="18" x14ac:dyDescent="0.35">
      <c r="A86" s="103">
        <v>81</v>
      </c>
      <c r="B86" s="104" t="s">
        <v>39</v>
      </c>
      <c r="C86" s="104" t="s">
        <v>153</v>
      </c>
      <c r="D86" s="105">
        <v>2143780.3229999999</v>
      </c>
      <c r="E86" s="105">
        <v>920039.02009999997</v>
      </c>
      <c r="F86" s="105">
        <v>42630.854800000001</v>
      </c>
      <c r="G86" s="89">
        <f t="shared" si="1"/>
        <v>3106450.1978999996</v>
      </c>
    </row>
    <row r="87" spans="1:7" ht="18" x14ac:dyDescent="0.35">
      <c r="A87" s="103">
        <v>82</v>
      </c>
      <c r="B87" s="104" t="s">
        <v>39</v>
      </c>
      <c r="C87" s="104" t="s">
        <v>154</v>
      </c>
      <c r="D87" s="105">
        <v>1575131.3518000001</v>
      </c>
      <c r="E87" s="105">
        <v>675993.84589999996</v>
      </c>
      <c r="F87" s="105">
        <v>31322.796999999999</v>
      </c>
      <c r="G87" s="89">
        <f t="shared" si="1"/>
        <v>2282447.9946999997</v>
      </c>
    </row>
    <row r="88" spans="1:7" ht="18" x14ac:dyDescent="0.35">
      <c r="A88" s="103">
        <v>83</v>
      </c>
      <c r="B88" s="104" t="s">
        <v>39</v>
      </c>
      <c r="C88" s="104" t="s">
        <v>155</v>
      </c>
      <c r="D88" s="105">
        <v>1561752.108</v>
      </c>
      <c r="E88" s="105">
        <v>670251.92070000002</v>
      </c>
      <c r="F88" s="105">
        <v>31056.739600000001</v>
      </c>
      <c r="G88" s="89">
        <f t="shared" si="1"/>
        <v>2263060.7683000001</v>
      </c>
    </row>
    <row r="89" spans="1:7" ht="18" x14ac:dyDescent="0.35">
      <c r="A89" s="103">
        <v>84</v>
      </c>
      <c r="B89" s="104" t="s">
        <v>39</v>
      </c>
      <c r="C89" s="104" t="s">
        <v>156</v>
      </c>
      <c r="D89" s="105">
        <v>1874444.5082</v>
      </c>
      <c r="E89" s="105">
        <v>804449.07059999998</v>
      </c>
      <c r="F89" s="105">
        <v>37274.888099999996</v>
      </c>
      <c r="G89" s="89">
        <f t="shared" si="1"/>
        <v>2716168.4669000003</v>
      </c>
    </row>
    <row r="90" spans="1:7" ht="18" x14ac:dyDescent="0.35">
      <c r="A90" s="103">
        <v>85</v>
      </c>
      <c r="B90" s="104" t="s">
        <v>39</v>
      </c>
      <c r="C90" s="104" t="s">
        <v>157</v>
      </c>
      <c r="D90" s="105">
        <v>1791084.7694000001</v>
      </c>
      <c r="E90" s="105">
        <v>768673.85080000001</v>
      </c>
      <c r="F90" s="105">
        <v>35617.210299999999</v>
      </c>
      <c r="G90" s="89">
        <f t="shared" si="1"/>
        <v>2595375.8305000002</v>
      </c>
    </row>
    <row r="91" spans="1:7" ht="18" x14ac:dyDescent="0.35">
      <c r="A91" s="103">
        <v>86</v>
      </c>
      <c r="B91" s="104" t="s">
        <v>39</v>
      </c>
      <c r="C91" s="104" t="s">
        <v>158</v>
      </c>
      <c r="D91" s="105">
        <v>1500434.3115000001</v>
      </c>
      <c r="E91" s="105">
        <v>643936.36739999999</v>
      </c>
      <c r="F91" s="105">
        <v>29837.3842</v>
      </c>
      <c r="G91" s="89">
        <f t="shared" si="1"/>
        <v>2174208.0631000004</v>
      </c>
    </row>
    <row r="92" spans="1:7" ht="18" x14ac:dyDescent="0.35">
      <c r="A92" s="103">
        <v>87</v>
      </c>
      <c r="B92" s="104" t="s">
        <v>39</v>
      </c>
      <c r="C92" s="104" t="s">
        <v>159</v>
      </c>
      <c r="D92" s="105">
        <v>1554723.2201</v>
      </c>
      <c r="E92" s="105">
        <v>667235.35640000005</v>
      </c>
      <c r="F92" s="105">
        <v>30916.9643</v>
      </c>
      <c r="G92" s="89">
        <f t="shared" si="1"/>
        <v>2252875.5408000001</v>
      </c>
    </row>
    <row r="93" spans="1:7" ht="18" x14ac:dyDescent="0.35">
      <c r="A93" s="103">
        <v>88</v>
      </c>
      <c r="B93" s="104" t="s">
        <v>39</v>
      </c>
      <c r="C93" s="104" t="s">
        <v>160</v>
      </c>
      <c r="D93" s="105">
        <v>1678969.0686999999</v>
      </c>
      <c r="E93" s="105">
        <v>720557.53110000002</v>
      </c>
      <c r="F93" s="105">
        <v>33387.696400000001</v>
      </c>
      <c r="G93" s="89">
        <f t="shared" si="1"/>
        <v>2432914.2961999997</v>
      </c>
    </row>
    <row r="94" spans="1:7" ht="18" x14ac:dyDescent="0.35">
      <c r="A94" s="103">
        <v>89</v>
      </c>
      <c r="B94" s="104" t="s">
        <v>39</v>
      </c>
      <c r="C94" s="104" t="s">
        <v>161</v>
      </c>
      <c r="D94" s="105">
        <v>1699074.2452</v>
      </c>
      <c r="E94" s="105">
        <v>729186.00230000005</v>
      </c>
      <c r="F94" s="105">
        <v>33787.504500000003</v>
      </c>
      <c r="G94" s="89">
        <f t="shared" si="1"/>
        <v>2462047.7519999999</v>
      </c>
    </row>
    <row r="95" spans="1:7" ht="18" x14ac:dyDescent="0.35">
      <c r="A95" s="103">
        <v>90</v>
      </c>
      <c r="B95" s="104" t="s">
        <v>39</v>
      </c>
      <c r="C95" s="104" t="s">
        <v>162</v>
      </c>
      <c r="D95" s="105">
        <v>1631361.4812</v>
      </c>
      <c r="E95" s="105">
        <v>700125.94220000005</v>
      </c>
      <c r="F95" s="105">
        <v>32440.979899999998</v>
      </c>
      <c r="G95" s="89">
        <f t="shared" si="1"/>
        <v>2363928.4033000004</v>
      </c>
    </row>
    <row r="96" spans="1:7" ht="18" x14ac:dyDescent="0.35">
      <c r="A96" s="103">
        <v>91</v>
      </c>
      <c r="B96" s="104" t="s">
        <v>40</v>
      </c>
      <c r="C96" s="104" t="s">
        <v>163</v>
      </c>
      <c r="D96" s="105">
        <v>2750651.8239000002</v>
      </c>
      <c r="E96" s="105">
        <v>1180488.0292</v>
      </c>
      <c r="F96" s="105">
        <v>54698.999300000003</v>
      </c>
      <c r="G96" s="89">
        <f t="shared" si="1"/>
        <v>3985838.8523999997</v>
      </c>
    </row>
    <row r="97" spans="1:7" ht="18" x14ac:dyDescent="0.35">
      <c r="A97" s="103">
        <v>92</v>
      </c>
      <c r="B97" s="104" t="s">
        <v>40</v>
      </c>
      <c r="C97" s="104" t="s">
        <v>40</v>
      </c>
      <c r="D97" s="105">
        <v>3321701.7796999998</v>
      </c>
      <c r="E97" s="105">
        <v>1425563.6259000001</v>
      </c>
      <c r="F97" s="105">
        <v>66054.8027</v>
      </c>
      <c r="G97" s="89">
        <f t="shared" si="1"/>
        <v>4813320.2083000001</v>
      </c>
    </row>
    <row r="98" spans="1:7" ht="18" x14ac:dyDescent="0.35">
      <c r="A98" s="103">
        <v>93</v>
      </c>
      <c r="B98" s="104" t="s">
        <v>40</v>
      </c>
      <c r="C98" s="104" t="s">
        <v>164</v>
      </c>
      <c r="D98" s="105">
        <v>1452734.5363</v>
      </c>
      <c r="E98" s="105">
        <v>623465.21459999995</v>
      </c>
      <c r="F98" s="105">
        <v>28888.834500000001</v>
      </c>
      <c r="G98" s="89">
        <f t="shared" si="1"/>
        <v>2105088.5853999997</v>
      </c>
    </row>
    <row r="99" spans="1:7" ht="18" x14ac:dyDescent="0.35">
      <c r="A99" s="103">
        <v>94</v>
      </c>
      <c r="B99" s="104" t="s">
        <v>40</v>
      </c>
      <c r="C99" s="104" t="s">
        <v>165</v>
      </c>
      <c r="D99" s="105">
        <v>1716894.8648000001</v>
      </c>
      <c r="E99" s="105">
        <v>736834.01789999998</v>
      </c>
      <c r="F99" s="105">
        <v>34141.882400000002</v>
      </c>
      <c r="G99" s="89">
        <f t="shared" si="1"/>
        <v>2487870.7651</v>
      </c>
    </row>
    <row r="100" spans="1:7" ht="18" x14ac:dyDescent="0.35">
      <c r="A100" s="103">
        <v>95</v>
      </c>
      <c r="B100" s="104" t="s">
        <v>40</v>
      </c>
      <c r="C100" s="104" t="s">
        <v>166</v>
      </c>
      <c r="D100" s="105">
        <v>2177951.8428000002</v>
      </c>
      <c r="E100" s="105">
        <v>934704.29669999995</v>
      </c>
      <c r="F100" s="105">
        <v>43310.383900000001</v>
      </c>
      <c r="G100" s="89">
        <f t="shared" si="1"/>
        <v>3155966.5233999998</v>
      </c>
    </row>
    <row r="101" spans="1:7" ht="18" x14ac:dyDescent="0.35">
      <c r="A101" s="103">
        <v>96</v>
      </c>
      <c r="B101" s="104" t="s">
        <v>40</v>
      </c>
      <c r="C101" s="104" t="s">
        <v>167</v>
      </c>
      <c r="D101" s="105">
        <v>1442206.5229</v>
      </c>
      <c r="E101" s="105">
        <v>618946.94240000006</v>
      </c>
      <c r="F101" s="105">
        <v>28679.476200000001</v>
      </c>
      <c r="G101" s="89">
        <f t="shared" si="1"/>
        <v>2089832.9415</v>
      </c>
    </row>
    <row r="102" spans="1:7" ht="18" x14ac:dyDescent="0.35">
      <c r="A102" s="103">
        <v>97</v>
      </c>
      <c r="B102" s="104" t="s">
        <v>40</v>
      </c>
      <c r="C102" s="104" t="s">
        <v>168</v>
      </c>
      <c r="D102" s="105">
        <v>2300855.7892999998</v>
      </c>
      <c r="E102" s="105">
        <v>987450.57180000003</v>
      </c>
      <c r="F102" s="105">
        <v>45754.431100000002</v>
      </c>
      <c r="G102" s="89">
        <f t="shared" si="1"/>
        <v>3334060.7922</v>
      </c>
    </row>
    <row r="103" spans="1:7" ht="18" x14ac:dyDescent="0.35">
      <c r="A103" s="103">
        <v>98</v>
      </c>
      <c r="B103" s="104" t="s">
        <v>40</v>
      </c>
      <c r="C103" s="104" t="s">
        <v>169</v>
      </c>
      <c r="D103" s="105">
        <v>2322646.8627999998</v>
      </c>
      <c r="E103" s="105">
        <v>996802.57380000001</v>
      </c>
      <c r="F103" s="105">
        <v>46187.7647</v>
      </c>
      <c r="G103" s="89">
        <f t="shared" si="1"/>
        <v>3365637.2012999998</v>
      </c>
    </row>
    <row r="104" spans="1:7" ht="18" x14ac:dyDescent="0.35">
      <c r="A104" s="103">
        <v>99</v>
      </c>
      <c r="B104" s="104" t="s">
        <v>40</v>
      </c>
      <c r="C104" s="104" t="s">
        <v>170</v>
      </c>
      <c r="D104" s="105">
        <v>1633724.9879999999</v>
      </c>
      <c r="E104" s="105">
        <v>701140.28049999999</v>
      </c>
      <c r="F104" s="105">
        <v>32487.980200000002</v>
      </c>
      <c r="G104" s="89">
        <f t="shared" si="1"/>
        <v>2367353.2486999999</v>
      </c>
    </row>
    <row r="105" spans="1:7" ht="18" x14ac:dyDescent="0.35">
      <c r="A105" s="103">
        <v>100</v>
      </c>
      <c r="B105" s="104" t="s">
        <v>40</v>
      </c>
      <c r="C105" s="104" t="s">
        <v>171</v>
      </c>
      <c r="D105" s="105">
        <v>1871091.9091</v>
      </c>
      <c r="E105" s="105">
        <v>803010.24690000003</v>
      </c>
      <c r="F105" s="105">
        <v>37208.2189</v>
      </c>
      <c r="G105" s="89">
        <f t="shared" si="1"/>
        <v>2711310.3749000002</v>
      </c>
    </row>
    <row r="106" spans="1:7" ht="18" x14ac:dyDescent="0.35">
      <c r="A106" s="103">
        <v>101</v>
      </c>
      <c r="B106" s="104" t="s">
        <v>40</v>
      </c>
      <c r="C106" s="104" t="s">
        <v>172</v>
      </c>
      <c r="D106" s="105">
        <v>1447791.7568000001</v>
      </c>
      <c r="E106" s="105">
        <v>621343.93850000005</v>
      </c>
      <c r="F106" s="105">
        <v>28790.543300000001</v>
      </c>
      <c r="G106" s="89">
        <f t="shared" si="1"/>
        <v>2097926.2386000003</v>
      </c>
    </row>
    <row r="107" spans="1:7" ht="18" x14ac:dyDescent="0.35">
      <c r="A107" s="103">
        <v>102</v>
      </c>
      <c r="B107" s="104" t="s">
        <v>40</v>
      </c>
      <c r="C107" s="104" t="s">
        <v>173</v>
      </c>
      <c r="D107" s="105">
        <v>2242056.4018000001</v>
      </c>
      <c r="E107" s="105">
        <v>962215.83559999999</v>
      </c>
      <c r="F107" s="105">
        <v>44585.156300000002</v>
      </c>
      <c r="G107" s="89">
        <f t="shared" si="1"/>
        <v>3248857.3936999999</v>
      </c>
    </row>
    <row r="108" spans="1:7" ht="18" x14ac:dyDescent="0.35">
      <c r="A108" s="103">
        <v>103</v>
      </c>
      <c r="B108" s="104" t="s">
        <v>40</v>
      </c>
      <c r="C108" s="104" t="s">
        <v>174</v>
      </c>
      <c r="D108" s="105">
        <v>1843984.3916</v>
      </c>
      <c r="E108" s="105">
        <v>791376.60439999995</v>
      </c>
      <c r="F108" s="105">
        <v>36669.1633</v>
      </c>
      <c r="G108" s="89">
        <f t="shared" si="1"/>
        <v>2672030.1592999999</v>
      </c>
    </row>
    <row r="109" spans="1:7" ht="18" x14ac:dyDescent="0.35">
      <c r="A109" s="103">
        <v>104</v>
      </c>
      <c r="B109" s="104" t="s">
        <v>40</v>
      </c>
      <c r="C109" s="104" t="s">
        <v>175</v>
      </c>
      <c r="D109" s="105">
        <v>2153193.9552000002</v>
      </c>
      <c r="E109" s="105">
        <v>924079.03709999996</v>
      </c>
      <c r="F109" s="105">
        <v>42818.0527</v>
      </c>
      <c r="G109" s="89">
        <f t="shared" si="1"/>
        <v>3120091.0449999999</v>
      </c>
    </row>
    <row r="110" spans="1:7" ht="18" x14ac:dyDescent="0.35">
      <c r="A110" s="103">
        <v>105</v>
      </c>
      <c r="B110" s="104" t="s">
        <v>40</v>
      </c>
      <c r="C110" s="104" t="s">
        <v>176</v>
      </c>
      <c r="D110" s="105">
        <v>2759270.4290999998</v>
      </c>
      <c r="E110" s="105">
        <v>1184186.8470999999</v>
      </c>
      <c r="F110" s="105">
        <v>54870.387499999997</v>
      </c>
      <c r="G110" s="89">
        <f t="shared" si="1"/>
        <v>3998327.6636999999</v>
      </c>
    </row>
    <row r="111" spans="1:7" ht="18" x14ac:dyDescent="0.35">
      <c r="A111" s="103">
        <v>106</v>
      </c>
      <c r="B111" s="104" t="s">
        <v>40</v>
      </c>
      <c r="C111" s="104" t="s">
        <v>177</v>
      </c>
      <c r="D111" s="105">
        <v>2068570.2450999999</v>
      </c>
      <c r="E111" s="105">
        <v>887761.36289999995</v>
      </c>
      <c r="F111" s="105">
        <v>41135.239800000003</v>
      </c>
      <c r="G111" s="89">
        <f t="shared" si="1"/>
        <v>2997466.8478000001</v>
      </c>
    </row>
    <row r="112" spans="1:7" ht="18" x14ac:dyDescent="0.35">
      <c r="A112" s="103">
        <v>107</v>
      </c>
      <c r="B112" s="104" t="s">
        <v>40</v>
      </c>
      <c r="C112" s="104" t="s">
        <v>178</v>
      </c>
      <c r="D112" s="105">
        <v>2034597.4472000001</v>
      </c>
      <c r="E112" s="105">
        <v>873181.37100000004</v>
      </c>
      <c r="F112" s="105">
        <v>40459.662499999999</v>
      </c>
      <c r="G112" s="89">
        <f t="shared" si="1"/>
        <v>2948238.4807000002</v>
      </c>
    </row>
    <row r="113" spans="1:7" ht="18" x14ac:dyDescent="0.35">
      <c r="A113" s="103">
        <v>108</v>
      </c>
      <c r="B113" s="104" t="s">
        <v>40</v>
      </c>
      <c r="C113" s="104" t="s">
        <v>179</v>
      </c>
      <c r="D113" s="105">
        <v>2861274.1627000002</v>
      </c>
      <c r="E113" s="105">
        <v>1227963.4478</v>
      </c>
      <c r="F113" s="105">
        <v>56898.816500000001</v>
      </c>
      <c r="G113" s="89">
        <f t="shared" si="1"/>
        <v>4146136.4270000006</v>
      </c>
    </row>
    <row r="114" spans="1:7" ht="18" x14ac:dyDescent="0.35">
      <c r="A114" s="103">
        <v>109</v>
      </c>
      <c r="B114" s="104" t="s">
        <v>40</v>
      </c>
      <c r="C114" s="104" t="s">
        <v>180</v>
      </c>
      <c r="D114" s="105">
        <v>1592464.9941</v>
      </c>
      <c r="E114" s="105">
        <v>683432.86710000003</v>
      </c>
      <c r="F114" s="105">
        <v>31667.490900000001</v>
      </c>
      <c r="G114" s="89">
        <f t="shared" si="1"/>
        <v>2307565.3521000003</v>
      </c>
    </row>
    <row r="115" spans="1:7" ht="18" x14ac:dyDescent="0.35">
      <c r="A115" s="103">
        <v>110</v>
      </c>
      <c r="B115" s="104" t="s">
        <v>40</v>
      </c>
      <c r="C115" s="104" t="s">
        <v>181</v>
      </c>
      <c r="D115" s="105">
        <v>1781921.7191999999</v>
      </c>
      <c r="E115" s="105">
        <v>764741.37520000001</v>
      </c>
      <c r="F115" s="105">
        <v>35434.995499999997</v>
      </c>
      <c r="G115" s="89">
        <f t="shared" si="1"/>
        <v>2582098.0899</v>
      </c>
    </row>
    <row r="116" spans="1:7" ht="18" x14ac:dyDescent="0.35">
      <c r="A116" s="103">
        <v>111</v>
      </c>
      <c r="B116" s="104" t="s">
        <v>41</v>
      </c>
      <c r="C116" s="104" t="s">
        <v>182</v>
      </c>
      <c r="D116" s="105">
        <v>2023504.4288999999</v>
      </c>
      <c r="E116" s="105">
        <v>868420.61750000005</v>
      </c>
      <c r="F116" s="105">
        <v>40239.068599999999</v>
      </c>
      <c r="G116" s="89">
        <f t="shared" si="1"/>
        <v>2932164.1149999998</v>
      </c>
    </row>
    <row r="117" spans="1:7" ht="18" x14ac:dyDescent="0.35">
      <c r="A117" s="103">
        <v>112</v>
      </c>
      <c r="B117" s="104" t="s">
        <v>41</v>
      </c>
      <c r="C117" s="104" t="s">
        <v>183</v>
      </c>
      <c r="D117" s="105">
        <v>2322993.5756999999</v>
      </c>
      <c r="E117" s="105">
        <v>996951.37139999995</v>
      </c>
      <c r="F117" s="105">
        <v>46194.659399999997</v>
      </c>
      <c r="G117" s="89">
        <f t="shared" si="1"/>
        <v>3366139.6064999998</v>
      </c>
    </row>
    <row r="118" spans="1:7" ht="36" x14ac:dyDescent="0.35">
      <c r="A118" s="103">
        <v>113</v>
      </c>
      <c r="B118" s="104" t="s">
        <v>41</v>
      </c>
      <c r="C118" s="104" t="s">
        <v>184</v>
      </c>
      <c r="D118" s="105">
        <v>1545954.6921000001</v>
      </c>
      <c r="E118" s="105">
        <v>663472.19660000002</v>
      </c>
      <c r="F118" s="105">
        <v>30742.5949</v>
      </c>
      <c r="G118" s="89">
        <f t="shared" si="1"/>
        <v>2240169.4835999999</v>
      </c>
    </row>
    <row r="119" spans="1:7" ht="18" x14ac:dyDescent="0.35">
      <c r="A119" s="103">
        <v>114</v>
      </c>
      <c r="B119" s="104" t="s">
        <v>41</v>
      </c>
      <c r="C119" s="104" t="s">
        <v>185</v>
      </c>
      <c r="D119" s="105">
        <v>1906231.9775</v>
      </c>
      <c r="E119" s="105">
        <v>818091.1923</v>
      </c>
      <c r="F119" s="105">
        <v>37907.008300000001</v>
      </c>
      <c r="G119" s="89">
        <f t="shared" si="1"/>
        <v>2762230.1781000001</v>
      </c>
    </row>
    <row r="120" spans="1:7" ht="18" x14ac:dyDescent="0.35">
      <c r="A120" s="103">
        <v>115</v>
      </c>
      <c r="B120" s="104" t="s">
        <v>41</v>
      </c>
      <c r="C120" s="104" t="s">
        <v>186</v>
      </c>
      <c r="D120" s="105">
        <v>2003283.6151999999</v>
      </c>
      <c r="E120" s="105">
        <v>859742.51859999995</v>
      </c>
      <c r="F120" s="105">
        <v>39836.960899999998</v>
      </c>
      <c r="G120" s="89">
        <f t="shared" si="1"/>
        <v>2902863.0946999998</v>
      </c>
    </row>
    <row r="121" spans="1:7" ht="18" x14ac:dyDescent="0.35">
      <c r="A121" s="103">
        <v>116</v>
      </c>
      <c r="B121" s="104" t="s">
        <v>41</v>
      </c>
      <c r="C121" s="104" t="s">
        <v>187</v>
      </c>
      <c r="D121" s="105">
        <v>1969538.7720999999</v>
      </c>
      <c r="E121" s="105">
        <v>845260.35730000003</v>
      </c>
      <c r="F121" s="105">
        <v>39165.916599999997</v>
      </c>
      <c r="G121" s="89">
        <f t="shared" si="1"/>
        <v>2853965.0460000001</v>
      </c>
    </row>
    <row r="122" spans="1:7" ht="18" x14ac:dyDescent="0.35">
      <c r="A122" s="103">
        <v>117</v>
      </c>
      <c r="B122" s="104" t="s">
        <v>41</v>
      </c>
      <c r="C122" s="104" t="s">
        <v>188</v>
      </c>
      <c r="D122" s="105">
        <v>2721052.5348</v>
      </c>
      <c r="E122" s="105">
        <v>1167785.0015</v>
      </c>
      <c r="F122" s="105">
        <v>54110.392800000001</v>
      </c>
      <c r="G122" s="89">
        <f t="shared" si="1"/>
        <v>3942947.9290999998</v>
      </c>
    </row>
    <row r="123" spans="1:7" ht="18" x14ac:dyDescent="0.35">
      <c r="A123" s="103">
        <v>118</v>
      </c>
      <c r="B123" s="104" t="s">
        <v>41</v>
      </c>
      <c r="C123" s="104" t="s">
        <v>189</v>
      </c>
      <c r="D123" s="105">
        <v>2511633.2034</v>
      </c>
      <c r="E123" s="105">
        <v>1077909.2084999999</v>
      </c>
      <c r="F123" s="105">
        <v>49945.915300000001</v>
      </c>
      <c r="G123" s="89">
        <f t="shared" si="1"/>
        <v>3639488.3271999997</v>
      </c>
    </row>
    <row r="124" spans="1:7" ht="18" x14ac:dyDescent="0.35">
      <c r="A124" s="103">
        <v>119</v>
      </c>
      <c r="B124" s="104" t="s">
        <v>42</v>
      </c>
      <c r="C124" s="104" t="s">
        <v>190</v>
      </c>
      <c r="D124" s="105">
        <v>2001315.7545</v>
      </c>
      <c r="E124" s="105">
        <v>858897.97840000002</v>
      </c>
      <c r="F124" s="105">
        <v>39797.828300000001</v>
      </c>
      <c r="G124" s="89">
        <f t="shared" si="1"/>
        <v>2900011.5612000003</v>
      </c>
    </row>
    <row r="125" spans="1:7" ht="18" x14ac:dyDescent="0.35">
      <c r="A125" s="103">
        <v>120</v>
      </c>
      <c r="B125" s="104" t="s">
        <v>42</v>
      </c>
      <c r="C125" s="104" t="s">
        <v>191</v>
      </c>
      <c r="D125" s="105">
        <v>1765858.3385999999</v>
      </c>
      <c r="E125" s="105">
        <v>757847.50789999997</v>
      </c>
      <c r="F125" s="105">
        <v>35115.561800000003</v>
      </c>
      <c r="G125" s="89">
        <f t="shared" si="1"/>
        <v>2558821.4082999998</v>
      </c>
    </row>
    <row r="126" spans="1:7" ht="18" x14ac:dyDescent="0.35">
      <c r="A126" s="103">
        <v>121</v>
      </c>
      <c r="B126" s="104" t="s">
        <v>42</v>
      </c>
      <c r="C126" s="104" t="s">
        <v>192</v>
      </c>
      <c r="D126" s="105">
        <v>1709875.8739</v>
      </c>
      <c r="E126" s="105">
        <v>733821.70109999995</v>
      </c>
      <c r="F126" s="105">
        <v>34002.303899999999</v>
      </c>
      <c r="G126" s="89">
        <f t="shared" si="1"/>
        <v>2477699.8789000004</v>
      </c>
    </row>
    <row r="127" spans="1:7" ht="18" x14ac:dyDescent="0.35">
      <c r="A127" s="103">
        <v>122</v>
      </c>
      <c r="B127" s="104" t="s">
        <v>42</v>
      </c>
      <c r="C127" s="104" t="s">
        <v>193</v>
      </c>
      <c r="D127" s="105">
        <v>2027035.4983999999</v>
      </c>
      <c r="E127" s="105">
        <v>869936.03480000002</v>
      </c>
      <c r="F127" s="105">
        <v>40309.286800000002</v>
      </c>
      <c r="G127" s="89">
        <f t="shared" si="1"/>
        <v>2937280.82</v>
      </c>
    </row>
    <row r="128" spans="1:7" ht="18" x14ac:dyDescent="0.35">
      <c r="A128" s="103">
        <v>123</v>
      </c>
      <c r="B128" s="104" t="s">
        <v>42</v>
      </c>
      <c r="C128" s="104" t="s">
        <v>194</v>
      </c>
      <c r="D128" s="105">
        <v>2630776.4770999998</v>
      </c>
      <c r="E128" s="105">
        <v>1129041.5282000001</v>
      </c>
      <c r="F128" s="105">
        <v>52315.1783</v>
      </c>
      <c r="G128" s="89">
        <f t="shared" si="1"/>
        <v>3812133.1835999996</v>
      </c>
    </row>
    <row r="129" spans="1:7" ht="18" x14ac:dyDescent="0.35">
      <c r="A129" s="103">
        <v>124</v>
      </c>
      <c r="B129" s="104" t="s">
        <v>42</v>
      </c>
      <c r="C129" s="104" t="s">
        <v>195</v>
      </c>
      <c r="D129" s="105">
        <v>2149377.3549000002</v>
      </c>
      <c r="E129" s="105">
        <v>922441.07949999999</v>
      </c>
      <c r="F129" s="105">
        <v>42742.1564</v>
      </c>
      <c r="G129" s="89">
        <f t="shared" si="1"/>
        <v>3114560.5908000004</v>
      </c>
    </row>
    <row r="130" spans="1:7" ht="18" x14ac:dyDescent="0.35">
      <c r="A130" s="103">
        <v>125</v>
      </c>
      <c r="B130" s="104" t="s">
        <v>42</v>
      </c>
      <c r="C130" s="104" t="s">
        <v>196</v>
      </c>
      <c r="D130" s="105">
        <v>2038885.0622</v>
      </c>
      <c r="E130" s="105">
        <v>875021.47230000002</v>
      </c>
      <c r="F130" s="105">
        <v>40544.925300000003</v>
      </c>
      <c r="G130" s="89">
        <f t="shared" si="1"/>
        <v>2954451.4598000003</v>
      </c>
    </row>
    <row r="131" spans="1:7" ht="18" x14ac:dyDescent="0.35">
      <c r="A131" s="103">
        <v>126</v>
      </c>
      <c r="B131" s="104" t="s">
        <v>42</v>
      </c>
      <c r="C131" s="104" t="s">
        <v>197</v>
      </c>
      <c r="D131" s="105">
        <v>1752120.9793</v>
      </c>
      <c r="E131" s="105">
        <v>751951.89150000003</v>
      </c>
      <c r="F131" s="105">
        <v>34842.383000000002</v>
      </c>
      <c r="G131" s="89">
        <f t="shared" si="1"/>
        <v>2538915.2538000001</v>
      </c>
    </row>
    <row r="132" spans="1:7" ht="18" x14ac:dyDescent="0.35">
      <c r="A132" s="103">
        <v>127</v>
      </c>
      <c r="B132" s="104" t="s">
        <v>42</v>
      </c>
      <c r="C132" s="104" t="s">
        <v>198</v>
      </c>
      <c r="D132" s="105">
        <v>2213380.7014000001</v>
      </c>
      <c r="E132" s="105">
        <v>949909.18130000005</v>
      </c>
      <c r="F132" s="105">
        <v>44014.9162</v>
      </c>
      <c r="G132" s="89">
        <f t="shared" si="1"/>
        <v>3207304.7988999998</v>
      </c>
    </row>
    <row r="133" spans="1:7" ht="18" x14ac:dyDescent="0.35">
      <c r="A133" s="103">
        <v>128</v>
      </c>
      <c r="B133" s="104" t="s">
        <v>42</v>
      </c>
      <c r="C133" s="104" t="s">
        <v>199</v>
      </c>
      <c r="D133" s="105">
        <v>2094109.0623999999</v>
      </c>
      <c r="E133" s="105">
        <v>898721.77150000003</v>
      </c>
      <c r="F133" s="105">
        <v>41643.100400000003</v>
      </c>
      <c r="G133" s="89">
        <f t="shared" si="1"/>
        <v>3034473.9342999998</v>
      </c>
    </row>
    <row r="134" spans="1:7" ht="18" x14ac:dyDescent="0.35">
      <c r="A134" s="103">
        <v>129</v>
      </c>
      <c r="B134" s="104" t="s">
        <v>42</v>
      </c>
      <c r="C134" s="104" t="s">
        <v>200</v>
      </c>
      <c r="D134" s="105">
        <v>2397615.1164000002</v>
      </c>
      <c r="E134" s="105">
        <v>1028976.448</v>
      </c>
      <c r="F134" s="105">
        <v>47678.570800000001</v>
      </c>
      <c r="G134" s="89">
        <f t="shared" si="1"/>
        <v>3474270.1351999999</v>
      </c>
    </row>
    <row r="135" spans="1:7" ht="18" x14ac:dyDescent="0.35">
      <c r="A135" s="103">
        <v>130</v>
      </c>
      <c r="B135" s="104" t="s">
        <v>42</v>
      </c>
      <c r="C135" s="104" t="s">
        <v>201</v>
      </c>
      <c r="D135" s="105">
        <v>1841227.1875</v>
      </c>
      <c r="E135" s="105">
        <v>790193.30440000002</v>
      </c>
      <c r="F135" s="105">
        <v>36614.334000000003</v>
      </c>
      <c r="G135" s="89">
        <f t="shared" ref="G135:G198" si="2">SUM(D135:F135)</f>
        <v>2668034.8258999996</v>
      </c>
    </row>
    <row r="136" spans="1:7" ht="18" x14ac:dyDescent="0.35">
      <c r="A136" s="103">
        <v>131</v>
      </c>
      <c r="B136" s="104" t="s">
        <v>42</v>
      </c>
      <c r="C136" s="104" t="s">
        <v>202</v>
      </c>
      <c r="D136" s="105">
        <v>2211746.6195</v>
      </c>
      <c r="E136" s="105">
        <v>949207.88789999997</v>
      </c>
      <c r="F136" s="105">
        <v>43982.4211</v>
      </c>
      <c r="G136" s="89">
        <f t="shared" si="2"/>
        <v>3204936.9284999999</v>
      </c>
    </row>
    <row r="137" spans="1:7" ht="18" x14ac:dyDescent="0.35">
      <c r="A137" s="103">
        <v>132</v>
      </c>
      <c r="B137" s="104" t="s">
        <v>42</v>
      </c>
      <c r="C137" s="104" t="s">
        <v>203</v>
      </c>
      <c r="D137" s="105">
        <v>1633826.0778999999</v>
      </c>
      <c r="E137" s="105">
        <v>701183.66489999997</v>
      </c>
      <c r="F137" s="105">
        <v>32489.9905</v>
      </c>
      <c r="G137" s="89">
        <f t="shared" si="2"/>
        <v>2367499.7333</v>
      </c>
    </row>
    <row r="138" spans="1:7" ht="18" x14ac:dyDescent="0.35">
      <c r="A138" s="103">
        <v>133</v>
      </c>
      <c r="B138" s="104" t="s">
        <v>42</v>
      </c>
      <c r="C138" s="104" t="s">
        <v>204</v>
      </c>
      <c r="D138" s="105">
        <v>1716368.8663000001</v>
      </c>
      <c r="E138" s="105">
        <v>736608.27690000006</v>
      </c>
      <c r="F138" s="105">
        <v>34131.422500000001</v>
      </c>
      <c r="G138" s="89">
        <f t="shared" si="2"/>
        <v>2487108.5657000002</v>
      </c>
    </row>
    <row r="139" spans="1:7" ht="18" x14ac:dyDescent="0.35">
      <c r="A139" s="103">
        <v>134</v>
      </c>
      <c r="B139" s="104" t="s">
        <v>42</v>
      </c>
      <c r="C139" s="104" t="s">
        <v>205</v>
      </c>
      <c r="D139" s="105">
        <v>1565537.7224999999</v>
      </c>
      <c r="E139" s="105">
        <v>671876.58019999997</v>
      </c>
      <c r="F139" s="105">
        <v>31132.019700000001</v>
      </c>
      <c r="G139" s="89">
        <f t="shared" si="2"/>
        <v>2268546.3223999999</v>
      </c>
    </row>
    <row r="140" spans="1:7" ht="18" x14ac:dyDescent="0.35">
      <c r="A140" s="103">
        <v>135</v>
      </c>
      <c r="B140" s="104" t="s">
        <v>42</v>
      </c>
      <c r="C140" s="104" t="s">
        <v>206</v>
      </c>
      <c r="D140" s="105">
        <v>1980883.4713999999</v>
      </c>
      <c r="E140" s="105">
        <v>850129.12390000001</v>
      </c>
      <c r="F140" s="105">
        <v>39391.515399999997</v>
      </c>
      <c r="G140" s="89">
        <f t="shared" si="2"/>
        <v>2870404.1107000001</v>
      </c>
    </row>
    <row r="141" spans="1:7" ht="18" x14ac:dyDescent="0.35">
      <c r="A141" s="103">
        <v>136</v>
      </c>
      <c r="B141" s="104" t="s">
        <v>42</v>
      </c>
      <c r="C141" s="104" t="s">
        <v>207</v>
      </c>
      <c r="D141" s="105">
        <v>1856289.1013</v>
      </c>
      <c r="E141" s="105">
        <v>796657.37549999997</v>
      </c>
      <c r="F141" s="105">
        <v>36913.852700000003</v>
      </c>
      <c r="G141" s="89">
        <f t="shared" si="2"/>
        <v>2689860.3295</v>
      </c>
    </row>
    <row r="142" spans="1:7" ht="18" x14ac:dyDescent="0.35">
      <c r="A142" s="103">
        <v>137</v>
      </c>
      <c r="B142" s="104" t="s">
        <v>42</v>
      </c>
      <c r="C142" s="104" t="s">
        <v>208</v>
      </c>
      <c r="D142" s="105">
        <v>2174056.2294000001</v>
      </c>
      <c r="E142" s="105">
        <v>933032.42940000002</v>
      </c>
      <c r="F142" s="105">
        <v>43232.916400000002</v>
      </c>
      <c r="G142" s="89">
        <f t="shared" si="2"/>
        <v>3150321.5752000003</v>
      </c>
    </row>
    <row r="143" spans="1:7" ht="18" x14ac:dyDescent="0.35">
      <c r="A143" s="103">
        <v>138</v>
      </c>
      <c r="B143" s="104" t="s">
        <v>42</v>
      </c>
      <c r="C143" s="104" t="s">
        <v>209</v>
      </c>
      <c r="D143" s="105">
        <v>1506790.0009000001</v>
      </c>
      <c r="E143" s="105">
        <v>646664.01729999995</v>
      </c>
      <c r="F143" s="105">
        <v>29963.772400000002</v>
      </c>
      <c r="G143" s="89">
        <f t="shared" si="2"/>
        <v>2183417.7905999999</v>
      </c>
    </row>
    <row r="144" spans="1:7" ht="18" x14ac:dyDescent="0.35">
      <c r="A144" s="103">
        <v>139</v>
      </c>
      <c r="B144" s="104" t="s">
        <v>42</v>
      </c>
      <c r="C144" s="104" t="s">
        <v>210</v>
      </c>
      <c r="D144" s="105">
        <v>2060269.1325999999</v>
      </c>
      <c r="E144" s="105">
        <v>884198.80220000003</v>
      </c>
      <c r="F144" s="105">
        <v>40970.165300000001</v>
      </c>
      <c r="G144" s="89">
        <f t="shared" si="2"/>
        <v>2985438.1000999999</v>
      </c>
    </row>
    <row r="145" spans="1:7" ht="18" x14ac:dyDescent="0.35">
      <c r="A145" s="103">
        <v>140</v>
      </c>
      <c r="B145" s="104" t="s">
        <v>42</v>
      </c>
      <c r="C145" s="104" t="s">
        <v>211</v>
      </c>
      <c r="D145" s="105">
        <v>2006121.4102</v>
      </c>
      <c r="E145" s="105">
        <v>860960.40560000006</v>
      </c>
      <c r="F145" s="105">
        <v>39893.392800000001</v>
      </c>
      <c r="G145" s="89">
        <f t="shared" si="2"/>
        <v>2906975.2086</v>
      </c>
    </row>
    <row r="146" spans="1:7" ht="18" x14ac:dyDescent="0.35">
      <c r="A146" s="103">
        <v>141</v>
      </c>
      <c r="B146" s="104" t="s">
        <v>42</v>
      </c>
      <c r="C146" s="104" t="s">
        <v>212</v>
      </c>
      <c r="D146" s="105">
        <v>2124837.5438999999</v>
      </c>
      <c r="E146" s="105">
        <v>911909.41099999996</v>
      </c>
      <c r="F146" s="105">
        <v>42254.161899999999</v>
      </c>
      <c r="G146" s="89">
        <f t="shared" si="2"/>
        <v>3079001.1168</v>
      </c>
    </row>
    <row r="147" spans="1:7" ht="18" x14ac:dyDescent="0.35">
      <c r="A147" s="103">
        <v>142</v>
      </c>
      <c r="B147" s="104" t="s">
        <v>43</v>
      </c>
      <c r="C147" s="104" t="s">
        <v>213</v>
      </c>
      <c r="D147" s="105">
        <v>1784438.0046999999</v>
      </c>
      <c r="E147" s="105">
        <v>765821.28099999996</v>
      </c>
      <c r="F147" s="105">
        <v>35485.033900000002</v>
      </c>
      <c r="G147" s="89">
        <f t="shared" si="2"/>
        <v>2585744.3196</v>
      </c>
    </row>
    <row r="148" spans="1:7" ht="18" x14ac:dyDescent="0.35">
      <c r="A148" s="103">
        <v>143</v>
      </c>
      <c r="B148" s="104" t="s">
        <v>43</v>
      </c>
      <c r="C148" s="104" t="s">
        <v>214</v>
      </c>
      <c r="D148" s="105">
        <v>1725486.3617</v>
      </c>
      <c r="E148" s="105">
        <v>740521.20189999999</v>
      </c>
      <c r="F148" s="105">
        <v>34312.731399999997</v>
      </c>
      <c r="G148" s="89">
        <f t="shared" si="2"/>
        <v>2500320.2949999999</v>
      </c>
    </row>
    <row r="149" spans="1:7" ht="18" x14ac:dyDescent="0.35">
      <c r="A149" s="103">
        <v>144</v>
      </c>
      <c r="B149" s="104" t="s">
        <v>43</v>
      </c>
      <c r="C149" s="104" t="s">
        <v>215</v>
      </c>
      <c r="D149" s="105">
        <v>2420782.6153000002</v>
      </c>
      <c r="E149" s="105">
        <v>1038919.166</v>
      </c>
      <c r="F149" s="105">
        <v>48139.275699999998</v>
      </c>
      <c r="G149" s="89">
        <f t="shared" si="2"/>
        <v>3507841.057</v>
      </c>
    </row>
    <row r="150" spans="1:7" ht="18" x14ac:dyDescent="0.35">
      <c r="A150" s="103">
        <v>145</v>
      </c>
      <c r="B150" s="104" t="s">
        <v>43</v>
      </c>
      <c r="C150" s="104" t="s">
        <v>216</v>
      </c>
      <c r="D150" s="105">
        <v>1394443.9835000001</v>
      </c>
      <c r="E150" s="105">
        <v>598448.85329999996</v>
      </c>
      <c r="F150" s="105">
        <v>27729.678400000001</v>
      </c>
      <c r="G150" s="89">
        <f t="shared" si="2"/>
        <v>2020622.5152000003</v>
      </c>
    </row>
    <row r="151" spans="1:7" ht="18" x14ac:dyDescent="0.35">
      <c r="A151" s="103">
        <v>146</v>
      </c>
      <c r="B151" s="104" t="s">
        <v>43</v>
      </c>
      <c r="C151" s="104" t="s">
        <v>217</v>
      </c>
      <c r="D151" s="105">
        <v>1930023.7626</v>
      </c>
      <c r="E151" s="105">
        <v>828301.83310000005</v>
      </c>
      <c r="F151" s="105">
        <v>38380.127800000002</v>
      </c>
      <c r="G151" s="89">
        <f t="shared" si="2"/>
        <v>2796705.7234999998</v>
      </c>
    </row>
    <row r="152" spans="1:7" ht="18" x14ac:dyDescent="0.35">
      <c r="A152" s="103">
        <v>147</v>
      </c>
      <c r="B152" s="104" t="s">
        <v>43</v>
      </c>
      <c r="C152" s="104" t="s">
        <v>218</v>
      </c>
      <c r="D152" s="105">
        <v>1390380.2895</v>
      </c>
      <c r="E152" s="105">
        <v>596704.85140000004</v>
      </c>
      <c r="F152" s="105">
        <v>27648.8685</v>
      </c>
      <c r="G152" s="89">
        <f t="shared" si="2"/>
        <v>2014734.0094000001</v>
      </c>
    </row>
    <row r="153" spans="1:7" ht="18" x14ac:dyDescent="0.35">
      <c r="A153" s="103">
        <v>148</v>
      </c>
      <c r="B153" s="104" t="s">
        <v>43</v>
      </c>
      <c r="C153" s="104" t="s">
        <v>219</v>
      </c>
      <c r="D153" s="105">
        <v>2330728.4561999999</v>
      </c>
      <c r="E153" s="105">
        <v>1000270.9242</v>
      </c>
      <c r="F153" s="105">
        <v>46348.473899999997</v>
      </c>
      <c r="G153" s="89">
        <f t="shared" si="2"/>
        <v>3377347.8543000002</v>
      </c>
    </row>
    <row r="154" spans="1:7" ht="18" x14ac:dyDescent="0.35">
      <c r="A154" s="103">
        <v>149</v>
      </c>
      <c r="B154" s="104" t="s">
        <v>43</v>
      </c>
      <c r="C154" s="104" t="s">
        <v>220</v>
      </c>
      <c r="D154" s="105">
        <v>1542395.7605999999</v>
      </c>
      <c r="E154" s="105">
        <v>661944.82189999998</v>
      </c>
      <c r="F154" s="105">
        <v>30671.8226</v>
      </c>
      <c r="G154" s="89">
        <f t="shared" si="2"/>
        <v>2235012.4051000001</v>
      </c>
    </row>
    <row r="155" spans="1:7" ht="18" x14ac:dyDescent="0.35">
      <c r="A155" s="103">
        <v>150</v>
      </c>
      <c r="B155" s="104" t="s">
        <v>43</v>
      </c>
      <c r="C155" s="104" t="s">
        <v>221</v>
      </c>
      <c r="D155" s="105">
        <v>1831828.8485000001</v>
      </c>
      <c r="E155" s="105">
        <v>786159.85069999995</v>
      </c>
      <c r="F155" s="105">
        <v>36427.440199999997</v>
      </c>
      <c r="G155" s="89">
        <f t="shared" si="2"/>
        <v>2654416.1394000002</v>
      </c>
    </row>
    <row r="156" spans="1:7" ht="18" x14ac:dyDescent="0.35">
      <c r="A156" s="103">
        <v>151</v>
      </c>
      <c r="B156" s="104" t="s">
        <v>43</v>
      </c>
      <c r="C156" s="104" t="s">
        <v>222</v>
      </c>
      <c r="D156" s="105">
        <v>1561381.4009</v>
      </c>
      <c r="E156" s="105">
        <v>670092.82559999998</v>
      </c>
      <c r="F156" s="105">
        <v>31049.3678</v>
      </c>
      <c r="G156" s="89">
        <f t="shared" si="2"/>
        <v>2262523.5943</v>
      </c>
    </row>
    <row r="157" spans="1:7" ht="18" x14ac:dyDescent="0.35">
      <c r="A157" s="103">
        <v>152</v>
      </c>
      <c r="B157" s="104" t="s">
        <v>43</v>
      </c>
      <c r="C157" s="104" t="s">
        <v>223</v>
      </c>
      <c r="D157" s="105">
        <v>2249634.5276000001</v>
      </c>
      <c r="E157" s="105">
        <v>965468.11450000003</v>
      </c>
      <c r="F157" s="105">
        <v>44735.8537</v>
      </c>
      <c r="G157" s="89">
        <f t="shared" si="2"/>
        <v>3259838.4958000001</v>
      </c>
    </row>
    <row r="158" spans="1:7" ht="18" x14ac:dyDescent="0.35">
      <c r="A158" s="103">
        <v>153</v>
      </c>
      <c r="B158" s="104" t="s">
        <v>43</v>
      </c>
      <c r="C158" s="104" t="s">
        <v>224</v>
      </c>
      <c r="D158" s="105">
        <v>1593227.0985000001</v>
      </c>
      <c r="E158" s="105">
        <v>683759.93689999997</v>
      </c>
      <c r="F158" s="105">
        <v>31682.646000000001</v>
      </c>
      <c r="G158" s="89">
        <f t="shared" si="2"/>
        <v>2308669.6814000001</v>
      </c>
    </row>
    <row r="159" spans="1:7" ht="18" x14ac:dyDescent="0.35">
      <c r="A159" s="103">
        <v>154</v>
      </c>
      <c r="B159" s="104" t="s">
        <v>43</v>
      </c>
      <c r="C159" s="104" t="s">
        <v>225</v>
      </c>
      <c r="D159" s="105">
        <v>1838212.9793</v>
      </c>
      <c r="E159" s="105">
        <v>788899.70669999998</v>
      </c>
      <c r="F159" s="105">
        <v>36554.394</v>
      </c>
      <c r="G159" s="89">
        <f t="shared" si="2"/>
        <v>2663667.0799999996</v>
      </c>
    </row>
    <row r="160" spans="1:7" ht="18" x14ac:dyDescent="0.35">
      <c r="A160" s="103">
        <v>155</v>
      </c>
      <c r="B160" s="104" t="s">
        <v>43</v>
      </c>
      <c r="C160" s="104" t="s">
        <v>226</v>
      </c>
      <c r="D160" s="105">
        <v>1624884.4972000001</v>
      </c>
      <c r="E160" s="105">
        <v>697346.23670000001</v>
      </c>
      <c r="F160" s="105">
        <v>32312.179700000001</v>
      </c>
      <c r="G160" s="89">
        <f t="shared" si="2"/>
        <v>2354542.9136000006</v>
      </c>
    </row>
    <row r="161" spans="1:7" ht="18" x14ac:dyDescent="0.35">
      <c r="A161" s="103">
        <v>156</v>
      </c>
      <c r="B161" s="104" t="s">
        <v>43</v>
      </c>
      <c r="C161" s="104" t="s">
        <v>227</v>
      </c>
      <c r="D161" s="105">
        <v>1495347.9742000001</v>
      </c>
      <c r="E161" s="105">
        <v>641753.48100000003</v>
      </c>
      <c r="F161" s="105">
        <v>29736.2382</v>
      </c>
      <c r="G161" s="89">
        <f t="shared" si="2"/>
        <v>2166837.6934000002</v>
      </c>
    </row>
    <row r="162" spans="1:7" ht="18" x14ac:dyDescent="0.35">
      <c r="A162" s="103">
        <v>157</v>
      </c>
      <c r="B162" s="104" t="s">
        <v>43</v>
      </c>
      <c r="C162" s="104" t="s">
        <v>228</v>
      </c>
      <c r="D162" s="105">
        <v>2191103.3273</v>
      </c>
      <c r="E162" s="105">
        <v>940348.47530000005</v>
      </c>
      <c r="F162" s="105">
        <v>43571.912100000001</v>
      </c>
      <c r="G162" s="89">
        <f t="shared" si="2"/>
        <v>3175023.7146999999</v>
      </c>
    </row>
    <row r="163" spans="1:7" ht="18" x14ac:dyDescent="0.35">
      <c r="A163" s="103">
        <v>158</v>
      </c>
      <c r="B163" s="104" t="s">
        <v>43</v>
      </c>
      <c r="C163" s="104" t="s">
        <v>229</v>
      </c>
      <c r="D163" s="105">
        <v>2258154.7138999999</v>
      </c>
      <c r="E163" s="105">
        <v>969124.69429999997</v>
      </c>
      <c r="F163" s="105">
        <v>44905.284699999997</v>
      </c>
      <c r="G163" s="89">
        <f t="shared" si="2"/>
        <v>3272184.6929000001</v>
      </c>
    </row>
    <row r="164" spans="1:7" ht="18" x14ac:dyDescent="0.35">
      <c r="A164" s="103">
        <v>159</v>
      </c>
      <c r="B164" s="104" t="s">
        <v>43</v>
      </c>
      <c r="C164" s="104" t="s">
        <v>230</v>
      </c>
      <c r="D164" s="105">
        <v>1257341.6502</v>
      </c>
      <c r="E164" s="105">
        <v>539609.10419999994</v>
      </c>
      <c r="F164" s="105">
        <v>25003.284500000002</v>
      </c>
      <c r="G164" s="89">
        <f t="shared" si="2"/>
        <v>1821954.0389</v>
      </c>
    </row>
    <row r="165" spans="1:7" ht="18" x14ac:dyDescent="0.35">
      <c r="A165" s="103">
        <v>160</v>
      </c>
      <c r="B165" s="104" t="s">
        <v>43</v>
      </c>
      <c r="C165" s="104" t="s">
        <v>231</v>
      </c>
      <c r="D165" s="105">
        <v>1693883.7675999999</v>
      </c>
      <c r="E165" s="105">
        <v>726958.42240000004</v>
      </c>
      <c r="F165" s="105">
        <v>33684.287600000003</v>
      </c>
      <c r="G165" s="89">
        <f t="shared" si="2"/>
        <v>2454526.4775999999</v>
      </c>
    </row>
    <row r="166" spans="1:7" ht="18" x14ac:dyDescent="0.35">
      <c r="A166" s="103">
        <v>161</v>
      </c>
      <c r="B166" s="104" t="s">
        <v>43</v>
      </c>
      <c r="C166" s="104" t="s">
        <v>232</v>
      </c>
      <c r="D166" s="105">
        <v>2004527.8796000001</v>
      </c>
      <c r="E166" s="105">
        <v>860276.51540000003</v>
      </c>
      <c r="F166" s="105">
        <v>39861.704100000003</v>
      </c>
      <c r="G166" s="89">
        <f t="shared" si="2"/>
        <v>2904666.0991000002</v>
      </c>
    </row>
    <row r="167" spans="1:7" ht="36" x14ac:dyDescent="0.35">
      <c r="A167" s="103">
        <v>162</v>
      </c>
      <c r="B167" s="104" t="s">
        <v>43</v>
      </c>
      <c r="C167" s="104" t="s">
        <v>233</v>
      </c>
      <c r="D167" s="105">
        <v>2919071.5877999999</v>
      </c>
      <c r="E167" s="105">
        <v>1252768.1751000001</v>
      </c>
      <c r="F167" s="105">
        <v>58048.166400000002</v>
      </c>
      <c r="G167" s="89">
        <f t="shared" si="2"/>
        <v>4229887.9293</v>
      </c>
    </row>
    <row r="168" spans="1:7" ht="18" x14ac:dyDescent="0.35">
      <c r="A168" s="103">
        <v>163</v>
      </c>
      <c r="B168" s="104" t="s">
        <v>43</v>
      </c>
      <c r="C168" s="104" t="s">
        <v>234</v>
      </c>
      <c r="D168" s="105">
        <v>1822840.8060000001</v>
      </c>
      <c r="E168" s="105">
        <v>782302.48259999999</v>
      </c>
      <c r="F168" s="105">
        <v>36248.705499999996</v>
      </c>
      <c r="G168" s="89">
        <f t="shared" si="2"/>
        <v>2641391.9941000002</v>
      </c>
    </row>
    <row r="169" spans="1:7" ht="18" x14ac:dyDescent="0.35">
      <c r="A169" s="103">
        <v>164</v>
      </c>
      <c r="B169" s="104" t="s">
        <v>43</v>
      </c>
      <c r="C169" s="104" t="s">
        <v>235</v>
      </c>
      <c r="D169" s="105">
        <v>1697464.4990999999</v>
      </c>
      <c r="E169" s="105">
        <v>728495.15300000005</v>
      </c>
      <c r="F169" s="105">
        <v>33755.493399999999</v>
      </c>
      <c r="G169" s="89">
        <f t="shared" si="2"/>
        <v>2459715.1455000001</v>
      </c>
    </row>
    <row r="170" spans="1:7" ht="18" x14ac:dyDescent="0.35">
      <c r="A170" s="103">
        <v>165</v>
      </c>
      <c r="B170" s="104" t="s">
        <v>43</v>
      </c>
      <c r="C170" s="104" t="s">
        <v>236</v>
      </c>
      <c r="D170" s="105">
        <v>1656886.2938000001</v>
      </c>
      <c r="E170" s="105">
        <v>711080.34050000005</v>
      </c>
      <c r="F170" s="105">
        <v>32948.561999999998</v>
      </c>
      <c r="G170" s="89">
        <f t="shared" si="2"/>
        <v>2400915.1963</v>
      </c>
    </row>
    <row r="171" spans="1:7" ht="18" x14ac:dyDescent="0.35">
      <c r="A171" s="103">
        <v>166</v>
      </c>
      <c r="B171" s="104" t="s">
        <v>43</v>
      </c>
      <c r="C171" s="104" t="s">
        <v>237</v>
      </c>
      <c r="D171" s="105">
        <v>1894929.1558000001</v>
      </c>
      <c r="E171" s="105">
        <v>813240.39820000005</v>
      </c>
      <c r="F171" s="105">
        <v>37682.242299999998</v>
      </c>
      <c r="G171" s="89">
        <f t="shared" si="2"/>
        <v>2745851.7963</v>
      </c>
    </row>
    <row r="172" spans="1:7" ht="18" x14ac:dyDescent="0.35">
      <c r="A172" s="103">
        <v>167</v>
      </c>
      <c r="B172" s="104" t="s">
        <v>43</v>
      </c>
      <c r="C172" s="104" t="s">
        <v>238</v>
      </c>
      <c r="D172" s="105">
        <v>1647165.3378999999</v>
      </c>
      <c r="E172" s="105">
        <v>706908.43039999995</v>
      </c>
      <c r="F172" s="105">
        <v>32755.252700000001</v>
      </c>
      <c r="G172" s="89">
        <f t="shared" si="2"/>
        <v>2386829.0209999997</v>
      </c>
    </row>
    <row r="173" spans="1:7" ht="18" x14ac:dyDescent="0.35">
      <c r="A173" s="103">
        <v>168</v>
      </c>
      <c r="B173" s="104" t="s">
        <v>43</v>
      </c>
      <c r="C173" s="104" t="s">
        <v>239</v>
      </c>
      <c r="D173" s="105">
        <v>1597529.3436</v>
      </c>
      <c r="E173" s="105">
        <v>685606.31709999999</v>
      </c>
      <c r="F173" s="105">
        <v>31768.199700000001</v>
      </c>
      <c r="G173" s="89">
        <f t="shared" si="2"/>
        <v>2314903.8604000001</v>
      </c>
    </row>
    <row r="174" spans="1:7" ht="18" x14ac:dyDescent="0.35">
      <c r="A174" s="103">
        <v>169</v>
      </c>
      <c r="B174" s="104" t="s">
        <v>44</v>
      </c>
      <c r="C174" s="104" t="s">
        <v>240</v>
      </c>
      <c r="D174" s="105">
        <v>1693593.2807</v>
      </c>
      <c r="E174" s="105">
        <v>726833.75509999995</v>
      </c>
      <c r="F174" s="105">
        <v>33678.510999999999</v>
      </c>
      <c r="G174" s="89">
        <f t="shared" si="2"/>
        <v>2454105.5467999997</v>
      </c>
    </row>
    <row r="175" spans="1:7" ht="18" x14ac:dyDescent="0.35">
      <c r="A175" s="103">
        <v>170</v>
      </c>
      <c r="B175" s="104" t="s">
        <v>44</v>
      </c>
      <c r="C175" s="104" t="s">
        <v>241</v>
      </c>
      <c r="D175" s="105">
        <v>2128826.2080999999</v>
      </c>
      <c r="E175" s="105">
        <v>913621.21270000003</v>
      </c>
      <c r="F175" s="105">
        <v>42333.479800000001</v>
      </c>
      <c r="G175" s="89">
        <f t="shared" si="2"/>
        <v>3084780.9005999998</v>
      </c>
    </row>
    <row r="176" spans="1:7" ht="18" x14ac:dyDescent="0.35">
      <c r="A176" s="103">
        <v>171</v>
      </c>
      <c r="B176" s="104" t="s">
        <v>44</v>
      </c>
      <c r="C176" s="104" t="s">
        <v>242</v>
      </c>
      <c r="D176" s="105">
        <v>2037913.5556000001</v>
      </c>
      <c r="E176" s="105">
        <v>874604.53410000005</v>
      </c>
      <c r="F176" s="105">
        <v>40525.606099999997</v>
      </c>
      <c r="G176" s="89">
        <f t="shared" si="2"/>
        <v>2953043.6958000003</v>
      </c>
    </row>
    <row r="177" spans="1:7" ht="18" x14ac:dyDescent="0.35">
      <c r="A177" s="103">
        <v>172</v>
      </c>
      <c r="B177" s="104" t="s">
        <v>44</v>
      </c>
      <c r="C177" s="104" t="s">
        <v>243</v>
      </c>
      <c r="D177" s="105">
        <v>1314897.5115</v>
      </c>
      <c r="E177" s="105">
        <v>564310.16040000005</v>
      </c>
      <c r="F177" s="105">
        <v>26147.830699999999</v>
      </c>
      <c r="G177" s="89">
        <f t="shared" si="2"/>
        <v>1905355.5026</v>
      </c>
    </row>
    <row r="178" spans="1:7" ht="18" x14ac:dyDescent="0.35">
      <c r="A178" s="103">
        <v>173</v>
      </c>
      <c r="B178" s="104" t="s">
        <v>44</v>
      </c>
      <c r="C178" s="104" t="s">
        <v>244</v>
      </c>
      <c r="D178" s="105">
        <v>1570739.2148</v>
      </c>
      <c r="E178" s="105">
        <v>674108.8872</v>
      </c>
      <c r="F178" s="105">
        <v>31235.455699999999</v>
      </c>
      <c r="G178" s="89">
        <f t="shared" si="2"/>
        <v>2276083.5576999998</v>
      </c>
    </row>
    <row r="179" spans="1:7" ht="18" x14ac:dyDescent="0.35">
      <c r="A179" s="103">
        <v>174</v>
      </c>
      <c r="B179" s="104" t="s">
        <v>44</v>
      </c>
      <c r="C179" s="104" t="s">
        <v>245</v>
      </c>
      <c r="D179" s="105">
        <v>1807018.9589</v>
      </c>
      <c r="E179" s="105">
        <v>775512.27350000001</v>
      </c>
      <c r="F179" s="105">
        <v>35934.074999999997</v>
      </c>
      <c r="G179" s="89">
        <f t="shared" si="2"/>
        <v>2618465.3074000003</v>
      </c>
    </row>
    <row r="180" spans="1:7" ht="18" x14ac:dyDescent="0.35">
      <c r="A180" s="103">
        <v>175</v>
      </c>
      <c r="B180" s="104" t="s">
        <v>44</v>
      </c>
      <c r="C180" s="104" t="s">
        <v>246</v>
      </c>
      <c r="D180" s="105">
        <v>2071651.9513999999</v>
      </c>
      <c r="E180" s="105">
        <v>889083.92850000004</v>
      </c>
      <c r="F180" s="105">
        <v>41196.522100000002</v>
      </c>
      <c r="G180" s="89">
        <f t="shared" si="2"/>
        <v>3001932.4020000002</v>
      </c>
    </row>
    <row r="181" spans="1:7" ht="36" x14ac:dyDescent="0.35">
      <c r="A181" s="103">
        <v>176</v>
      </c>
      <c r="B181" s="104" t="s">
        <v>44</v>
      </c>
      <c r="C181" s="104" t="s">
        <v>247</v>
      </c>
      <c r="D181" s="105">
        <v>1641067.2557000001</v>
      </c>
      <c r="E181" s="105">
        <v>704291.33700000006</v>
      </c>
      <c r="F181" s="105">
        <v>32633.987300000001</v>
      </c>
      <c r="G181" s="89">
        <f t="shared" si="2"/>
        <v>2377992.58</v>
      </c>
    </row>
    <row r="182" spans="1:7" ht="18" x14ac:dyDescent="0.35">
      <c r="A182" s="103">
        <v>177</v>
      </c>
      <c r="B182" s="104" t="s">
        <v>44</v>
      </c>
      <c r="C182" s="104" t="s">
        <v>248</v>
      </c>
      <c r="D182" s="105">
        <v>1749175.4162999999</v>
      </c>
      <c r="E182" s="105">
        <v>750687.75410000002</v>
      </c>
      <c r="F182" s="105">
        <v>34783.807999999997</v>
      </c>
      <c r="G182" s="89">
        <f t="shared" si="2"/>
        <v>2534646.9784000004</v>
      </c>
    </row>
    <row r="183" spans="1:7" ht="18" x14ac:dyDescent="0.35">
      <c r="A183" s="103">
        <v>178</v>
      </c>
      <c r="B183" s="104" t="s">
        <v>44</v>
      </c>
      <c r="C183" s="104" t="s">
        <v>249</v>
      </c>
      <c r="D183" s="105">
        <v>1369672.5186999999</v>
      </c>
      <c r="E183" s="105">
        <v>587817.76679999998</v>
      </c>
      <c r="F183" s="105">
        <v>27237.0772</v>
      </c>
      <c r="G183" s="89">
        <f t="shared" si="2"/>
        <v>1984727.3626999997</v>
      </c>
    </row>
    <row r="184" spans="1:7" ht="18" x14ac:dyDescent="0.35">
      <c r="A184" s="103">
        <v>179</v>
      </c>
      <c r="B184" s="104" t="s">
        <v>44</v>
      </c>
      <c r="C184" s="104" t="s">
        <v>250</v>
      </c>
      <c r="D184" s="105">
        <v>1868898.8387</v>
      </c>
      <c r="E184" s="105">
        <v>802069.05420000001</v>
      </c>
      <c r="F184" s="105">
        <v>37164.607799999998</v>
      </c>
      <c r="G184" s="89">
        <f t="shared" si="2"/>
        <v>2708132.5006999997</v>
      </c>
    </row>
    <row r="185" spans="1:7" ht="18" x14ac:dyDescent="0.35">
      <c r="A185" s="103">
        <v>180</v>
      </c>
      <c r="B185" s="104" t="s">
        <v>44</v>
      </c>
      <c r="C185" s="104" t="s">
        <v>251</v>
      </c>
      <c r="D185" s="105">
        <v>1612821.9815</v>
      </c>
      <c r="E185" s="105">
        <v>692169.40720000002</v>
      </c>
      <c r="F185" s="105">
        <v>32072.306499999999</v>
      </c>
      <c r="G185" s="89">
        <f t="shared" si="2"/>
        <v>2337063.6952</v>
      </c>
    </row>
    <row r="186" spans="1:7" ht="18" x14ac:dyDescent="0.35">
      <c r="A186" s="103">
        <v>181</v>
      </c>
      <c r="B186" s="104" t="s">
        <v>44</v>
      </c>
      <c r="C186" s="104" t="s">
        <v>252</v>
      </c>
      <c r="D186" s="105">
        <v>1777573.5188</v>
      </c>
      <c r="E186" s="105">
        <v>762875.27260000003</v>
      </c>
      <c r="F186" s="105">
        <v>35348.527900000001</v>
      </c>
      <c r="G186" s="89">
        <f t="shared" si="2"/>
        <v>2575797.3193000001</v>
      </c>
    </row>
    <row r="187" spans="1:7" ht="18" x14ac:dyDescent="0.35">
      <c r="A187" s="103">
        <v>182</v>
      </c>
      <c r="B187" s="104" t="s">
        <v>44</v>
      </c>
      <c r="C187" s="104" t="s">
        <v>253</v>
      </c>
      <c r="D187" s="105">
        <v>1682893.5870999999</v>
      </c>
      <c r="E187" s="105">
        <v>722241.80350000004</v>
      </c>
      <c r="F187" s="105">
        <v>33465.738700000002</v>
      </c>
      <c r="G187" s="89">
        <f t="shared" si="2"/>
        <v>2438601.1293000001</v>
      </c>
    </row>
    <row r="188" spans="1:7" ht="18" x14ac:dyDescent="0.35">
      <c r="A188" s="103">
        <v>183</v>
      </c>
      <c r="B188" s="104" t="s">
        <v>44</v>
      </c>
      <c r="C188" s="104" t="s">
        <v>254</v>
      </c>
      <c r="D188" s="105">
        <v>1908898.11</v>
      </c>
      <c r="E188" s="105">
        <v>819235.40749999997</v>
      </c>
      <c r="F188" s="105">
        <v>37960.026599999997</v>
      </c>
      <c r="G188" s="89">
        <f t="shared" si="2"/>
        <v>2766093.5441000001</v>
      </c>
    </row>
    <row r="189" spans="1:7" ht="18" x14ac:dyDescent="0.35">
      <c r="A189" s="103">
        <v>184</v>
      </c>
      <c r="B189" s="104" t="s">
        <v>44</v>
      </c>
      <c r="C189" s="104" t="s">
        <v>255</v>
      </c>
      <c r="D189" s="105">
        <v>1794036.7533</v>
      </c>
      <c r="E189" s="105">
        <v>769940.74380000005</v>
      </c>
      <c r="F189" s="105">
        <v>35675.913</v>
      </c>
      <c r="G189" s="89">
        <f t="shared" si="2"/>
        <v>2599653.4101000004</v>
      </c>
    </row>
    <row r="190" spans="1:7" ht="18" x14ac:dyDescent="0.35">
      <c r="A190" s="103">
        <v>185</v>
      </c>
      <c r="B190" s="104" t="s">
        <v>44</v>
      </c>
      <c r="C190" s="104" t="s">
        <v>256</v>
      </c>
      <c r="D190" s="105">
        <v>1801109.2527999999</v>
      </c>
      <c r="E190" s="105">
        <v>772976.02469999995</v>
      </c>
      <c r="F190" s="105">
        <v>35816.555500000002</v>
      </c>
      <c r="G190" s="89">
        <f t="shared" si="2"/>
        <v>2609901.8329999996</v>
      </c>
    </row>
    <row r="191" spans="1:7" ht="18" x14ac:dyDescent="0.35">
      <c r="A191" s="103">
        <v>186</v>
      </c>
      <c r="B191" s="104" t="s">
        <v>44</v>
      </c>
      <c r="C191" s="104" t="s">
        <v>257</v>
      </c>
      <c r="D191" s="105">
        <v>1986242.6310000001</v>
      </c>
      <c r="E191" s="105">
        <v>852429.09649999999</v>
      </c>
      <c r="F191" s="105">
        <v>39498.0867</v>
      </c>
      <c r="G191" s="89">
        <f t="shared" si="2"/>
        <v>2878169.8141999999</v>
      </c>
    </row>
    <row r="192" spans="1:7" ht="18" x14ac:dyDescent="0.35">
      <c r="A192" s="103">
        <v>187</v>
      </c>
      <c r="B192" s="104" t="s">
        <v>45</v>
      </c>
      <c r="C192" s="104" t="s">
        <v>258</v>
      </c>
      <c r="D192" s="105">
        <v>1390888.6218999999</v>
      </c>
      <c r="E192" s="105">
        <v>596923.01069999998</v>
      </c>
      <c r="F192" s="105">
        <v>27658.9771</v>
      </c>
      <c r="G192" s="89">
        <f t="shared" si="2"/>
        <v>2015470.6096999999</v>
      </c>
    </row>
    <row r="193" spans="1:7" ht="18" x14ac:dyDescent="0.35">
      <c r="A193" s="103">
        <v>188</v>
      </c>
      <c r="B193" s="104" t="s">
        <v>45</v>
      </c>
      <c r="C193" s="104" t="s">
        <v>259</v>
      </c>
      <c r="D193" s="105">
        <v>1516013.4114999999</v>
      </c>
      <c r="E193" s="105">
        <v>650622.39749999996</v>
      </c>
      <c r="F193" s="105">
        <v>30147.187600000001</v>
      </c>
      <c r="G193" s="89">
        <f t="shared" si="2"/>
        <v>2196782.9965999997</v>
      </c>
    </row>
    <row r="194" spans="1:7" ht="18" x14ac:dyDescent="0.35">
      <c r="A194" s="103">
        <v>189</v>
      </c>
      <c r="B194" s="104" t="s">
        <v>45</v>
      </c>
      <c r="C194" s="104" t="s">
        <v>260</v>
      </c>
      <c r="D194" s="105">
        <v>1295941.6399999999</v>
      </c>
      <c r="E194" s="105">
        <v>556174.93259999994</v>
      </c>
      <c r="F194" s="105">
        <v>25770.877400000001</v>
      </c>
      <c r="G194" s="89">
        <f t="shared" si="2"/>
        <v>1877887.45</v>
      </c>
    </row>
    <row r="195" spans="1:7" ht="18" x14ac:dyDescent="0.35">
      <c r="A195" s="103">
        <v>190</v>
      </c>
      <c r="B195" s="104" t="s">
        <v>45</v>
      </c>
      <c r="C195" s="104" t="s">
        <v>261</v>
      </c>
      <c r="D195" s="105">
        <v>1862502.4683999999</v>
      </c>
      <c r="E195" s="105">
        <v>799323.94539999997</v>
      </c>
      <c r="F195" s="105">
        <v>37037.4107</v>
      </c>
      <c r="G195" s="89">
        <f t="shared" si="2"/>
        <v>2698863.8244999996</v>
      </c>
    </row>
    <row r="196" spans="1:7" ht="18" x14ac:dyDescent="0.35">
      <c r="A196" s="103">
        <v>191</v>
      </c>
      <c r="B196" s="104" t="s">
        <v>45</v>
      </c>
      <c r="C196" s="104" t="s">
        <v>262</v>
      </c>
      <c r="D196" s="105">
        <v>1694587.835</v>
      </c>
      <c r="E196" s="105">
        <v>727260.58470000001</v>
      </c>
      <c r="F196" s="105">
        <v>33698.288500000002</v>
      </c>
      <c r="G196" s="89">
        <f t="shared" si="2"/>
        <v>2455546.7081999998</v>
      </c>
    </row>
    <row r="197" spans="1:7" ht="18" x14ac:dyDescent="0.35">
      <c r="A197" s="103">
        <v>192</v>
      </c>
      <c r="B197" s="104" t="s">
        <v>45</v>
      </c>
      <c r="C197" s="104" t="s">
        <v>263</v>
      </c>
      <c r="D197" s="105">
        <v>1735835.3332</v>
      </c>
      <c r="E197" s="105">
        <v>744962.63529999997</v>
      </c>
      <c r="F197" s="105">
        <v>34518.529300000002</v>
      </c>
      <c r="G197" s="89">
        <f t="shared" si="2"/>
        <v>2515316.4978</v>
      </c>
    </row>
    <row r="198" spans="1:7" ht="18" x14ac:dyDescent="0.35">
      <c r="A198" s="103">
        <v>193</v>
      </c>
      <c r="B198" s="104" t="s">
        <v>45</v>
      </c>
      <c r="C198" s="104" t="s">
        <v>264</v>
      </c>
      <c r="D198" s="105">
        <v>1840305.7557000001</v>
      </c>
      <c r="E198" s="105">
        <v>789797.85660000006</v>
      </c>
      <c r="F198" s="105">
        <v>36596.010600000001</v>
      </c>
      <c r="G198" s="89">
        <f t="shared" si="2"/>
        <v>2666699.6229000003</v>
      </c>
    </row>
    <row r="199" spans="1:7" ht="18" x14ac:dyDescent="0.35">
      <c r="A199" s="103">
        <v>194</v>
      </c>
      <c r="B199" s="104" t="s">
        <v>45</v>
      </c>
      <c r="C199" s="104" t="s">
        <v>265</v>
      </c>
      <c r="D199" s="105">
        <v>1730834.4865000001</v>
      </c>
      <c r="E199" s="105">
        <v>742816.43870000006</v>
      </c>
      <c r="F199" s="105">
        <v>34419.083400000003</v>
      </c>
      <c r="G199" s="89">
        <f t="shared" ref="G199:G262" si="3">SUM(D199:F199)</f>
        <v>2508070.0086000003</v>
      </c>
    </row>
    <row r="200" spans="1:7" ht="18" x14ac:dyDescent="0.35">
      <c r="A200" s="103">
        <v>195</v>
      </c>
      <c r="B200" s="104" t="s">
        <v>45</v>
      </c>
      <c r="C200" s="104" t="s">
        <v>266</v>
      </c>
      <c r="D200" s="105">
        <v>1628587.7002999999</v>
      </c>
      <c r="E200" s="105">
        <v>698935.52800000005</v>
      </c>
      <c r="F200" s="105">
        <v>32385.821</v>
      </c>
      <c r="G200" s="89">
        <f t="shared" si="3"/>
        <v>2359909.0493000001</v>
      </c>
    </row>
    <row r="201" spans="1:7" ht="18" x14ac:dyDescent="0.35">
      <c r="A201" s="103">
        <v>196</v>
      </c>
      <c r="B201" s="104" t="s">
        <v>45</v>
      </c>
      <c r="C201" s="104" t="s">
        <v>267</v>
      </c>
      <c r="D201" s="105">
        <v>1821124.5425</v>
      </c>
      <c r="E201" s="105">
        <v>781565.91960000002</v>
      </c>
      <c r="F201" s="105">
        <v>36214.576200000003</v>
      </c>
      <c r="G201" s="89">
        <f t="shared" si="3"/>
        <v>2638905.0383000001</v>
      </c>
    </row>
    <row r="202" spans="1:7" ht="18" x14ac:dyDescent="0.35">
      <c r="A202" s="103">
        <v>197</v>
      </c>
      <c r="B202" s="104" t="s">
        <v>45</v>
      </c>
      <c r="C202" s="104" t="s">
        <v>268</v>
      </c>
      <c r="D202" s="105">
        <v>1530305.9062999999</v>
      </c>
      <c r="E202" s="105">
        <v>656756.25970000005</v>
      </c>
      <c r="F202" s="105">
        <v>30431.4058</v>
      </c>
      <c r="G202" s="89">
        <f t="shared" si="3"/>
        <v>2217493.5718</v>
      </c>
    </row>
    <row r="203" spans="1:7" ht="18" x14ac:dyDescent="0.35">
      <c r="A203" s="103">
        <v>198</v>
      </c>
      <c r="B203" s="104" t="s">
        <v>45</v>
      </c>
      <c r="C203" s="104" t="s">
        <v>269</v>
      </c>
      <c r="D203" s="105">
        <v>1578279.1062</v>
      </c>
      <c r="E203" s="105">
        <v>677344.75719999999</v>
      </c>
      <c r="F203" s="105">
        <v>31385.3927</v>
      </c>
      <c r="G203" s="89">
        <f t="shared" si="3"/>
        <v>2287009.2561000003</v>
      </c>
    </row>
    <row r="204" spans="1:7" ht="18" x14ac:dyDescent="0.35">
      <c r="A204" s="103">
        <v>199</v>
      </c>
      <c r="B204" s="104" t="s">
        <v>45</v>
      </c>
      <c r="C204" s="104" t="s">
        <v>270</v>
      </c>
      <c r="D204" s="105">
        <v>1445669.6004999999</v>
      </c>
      <c r="E204" s="105">
        <v>620433.17980000004</v>
      </c>
      <c r="F204" s="105">
        <v>28748.342400000001</v>
      </c>
      <c r="G204" s="89">
        <f t="shared" si="3"/>
        <v>2094851.1226999999</v>
      </c>
    </row>
    <row r="205" spans="1:7" ht="18" x14ac:dyDescent="0.35">
      <c r="A205" s="103">
        <v>200</v>
      </c>
      <c r="B205" s="104" t="s">
        <v>45</v>
      </c>
      <c r="C205" s="104" t="s">
        <v>271</v>
      </c>
      <c r="D205" s="105">
        <v>1415838.2807</v>
      </c>
      <c r="E205" s="105">
        <v>607630.57220000005</v>
      </c>
      <c r="F205" s="105">
        <v>28155.121800000001</v>
      </c>
      <c r="G205" s="89">
        <f t="shared" si="3"/>
        <v>2051623.9747000001</v>
      </c>
    </row>
    <row r="206" spans="1:7" ht="18" x14ac:dyDescent="0.35">
      <c r="A206" s="103">
        <v>201</v>
      </c>
      <c r="B206" s="104" t="s">
        <v>45</v>
      </c>
      <c r="C206" s="104" t="s">
        <v>272</v>
      </c>
      <c r="D206" s="105">
        <v>1536347.8387</v>
      </c>
      <c r="E206" s="105">
        <v>659349.25549999997</v>
      </c>
      <c r="F206" s="105">
        <v>30551.554599999999</v>
      </c>
      <c r="G206" s="89">
        <f t="shared" si="3"/>
        <v>2226248.6488000001</v>
      </c>
    </row>
    <row r="207" spans="1:7" ht="18" x14ac:dyDescent="0.35">
      <c r="A207" s="103">
        <v>202</v>
      </c>
      <c r="B207" s="104" t="s">
        <v>45</v>
      </c>
      <c r="C207" s="104" t="s">
        <v>273</v>
      </c>
      <c r="D207" s="105">
        <v>1268781.4820000001</v>
      </c>
      <c r="E207" s="105">
        <v>544518.69850000006</v>
      </c>
      <c r="F207" s="105">
        <v>25230.775099999999</v>
      </c>
      <c r="G207" s="89">
        <f t="shared" si="3"/>
        <v>1838530.9556000002</v>
      </c>
    </row>
    <row r="208" spans="1:7" ht="18" x14ac:dyDescent="0.35">
      <c r="A208" s="103">
        <v>203</v>
      </c>
      <c r="B208" s="104" t="s">
        <v>45</v>
      </c>
      <c r="C208" s="104" t="s">
        <v>274</v>
      </c>
      <c r="D208" s="105">
        <v>1598128.3632</v>
      </c>
      <c r="E208" s="105">
        <v>685863.39630000002</v>
      </c>
      <c r="F208" s="105">
        <v>31780.111700000001</v>
      </c>
      <c r="G208" s="89">
        <f t="shared" si="3"/>
        <v>2315771.8711999999</v>
      </c>
    </row>
    <row r="209" spans="1:7" ht="18" x14ac:dyDescent="0.35">
      <c r="A209" s="103">
        <v>204</v>
      </c>
      <c r="B209" s="104" t="s">
        <v>45</v>
      </c>
      <c r="C209" s="104" t="s">
        <v>275</v>
      </c>
      <c r="D209" s="105">
        <v>1680266.4617999999</v>
      </c>
      <c r="E209" s="105">
        <v>721114.32889999996</v>
      </c>
      <c r="F209" s="105">
        <v>33413.496099999997</v>
      </c>
      <c r="G209" s="89">
        <f t="shared" si="3"/>
        <v>2434794.2867999999</v>
      </c>
    </row>
    <row r="210" spans="1:7" ht="18" x14ac:dyDescent="0.35">
      <c r="A210" s="103">
        <v>205</v>
      </c>
      <c r="B210" s="104" t="s">
        <v>45</v>
      </c>
      <c r="C210" s="104" t="s">
        <v>276</v>
      </c>
      <c r="D210" s="105">
        <v>2194379.0926999999</v>
      </c>
      <c r="E210" s="105">
        <v>941754.32449999999</v>
      </c>
      <c r="F210" s="105">
        <v>43637.053399999997</v>
      </c>
      <c r="G210" s="89">
        <f t="shared" si="3"/>
        <v>3179770.4706000001</v>
      </c>
    </row>
    <row r="211" spans="1:7" ht="18" x14ac:dyDescent="0.35">
      <c r="A211" s="103">
        <v>206</v>
      </c>
      <c r="B211" s="104" t="s">
        <v>45</v>
      </c>
      <c r="C211" s="104" t="s">
        <v>277</v>
      </c>
      <c r="D211" s="105">
        <v>1739518.2150999999</v>
      </c>
      <c r="E211" s="105">
        <v>746543.20539999998</v>
      </c>
      <c r="F211" s="105">
        <v>34591.766499999998</v>
      </c>
      <c r="G211" s="89">
        <f t="shared" si="3"/>
        <v>2520653.1869999999</v>
      </c>
    </row>
    <row r="212" spans="1:7" ht="18" x14ac:dyDescent="0.35">
      <c r="A212" s="103">
        <v>207</v>
      </c>
      <c r="B212" s="104" t="s">
        <v>45</v>
      </c>
      <c r="C212" s="104" t="s">
        <v>278</v>
      </c>
      <c r="D212" s="105">
        <v>1379592.4213</v>
      </c>
      <c r="E212" s="105">
        <v>592075.05810000002</v>
      </c>
      <c r="F212" s="105">
        <v>27434.342700000001</v>
      </c>
      <c r="G212" s="89">
        <f t="shared" si="3"/>
        <v>1999101.8221</v>
      </c>
    </row>
    <row r="213" spans="1:7" ht="18" x14ac:dyDescent="0.35">
      <c r="A213" s="103">
        <v>208</v>
      </c>
      <c r="B213" s="104" t="s">
        <v>45</v>
      </c>
      <c r="C213" s="104" t="s">
        <v>279</v>
      </c>
      <c r="D213" s="105">
        <v>1621002.7254000001</v>
      </c>
      <c r="E213" s="105">
        <v>695680.30969999998</v>
      </c>
      <c r="F213" s="105">
        <v>32234.987400000002</v>
      </c>
      <c r="G213" s="89">
        <f t="shared" si="3"/>
        <v>2348918.0225</v>
      </c>
    </row>
    <row r="214" spans="1:7" ht="18" x14ac:dyDescent="0.35">
      <c r="A214" s="103">
        <v>209</v>
      </c>
      <c r="B214" s="104" t="s">
        <v>45</v>
      </c>
      <c r="C214" s="104" t="s">
        <v>280</v>
      </c>
      <c r="D214" s="105">
        <v>2014440.2873</v>
      </c>
      <c r="E214" s="105">
        <v>864530.59019999998</v>
      </c>
      <c r="F214" s="105">
        <v>40058.820599999999</v>
      </c>
      <c r="G214" s="89">
        <f t="shared" si="3"/>
        <v>2919029.6981000002</v>
      </c>
    </row>
    <row r="215" spans="1:7" ht="18" x14ac:dyDescent="0.35">
      <c r="A215" s="103">
        <v>210</v>
      </c>
      <c r="B215" s="104" t="s">
        <v>45</v>
      </c>
      <c r="C215" s="104" t="s">
        <v>281</v>
      </c>
      <c r="D215" s="105">
        <v>1657766.3091</v>
      </c>
      <c r="E215" s="105">
        <v>711458.01379999996</v>
      </c>
      <c r="F215" s="105">
        <v>32966.061900000001</v>
      </c>
      <c r="G215" s="89">
        <f t="shared" si="3"/>
        <v>2402190.3848000001</v>
      </c>
    </row>
    <row r="216" spans="1:7" ht="36" x14ac:dyDescent="0.35">
      <c r="A216" s="103">
        <v>211</v>
      </c>
      <c r="B216" s="104" t="s">
        <v>45</v>
      </c>
      <c r="C216" s="104" t="s">
        <v>282</v>
      </c>
      <c r="D216" s="105">
        <v>1592023.4971</v>
      </c>
      <c r="E216" s="105">
        <v>683243.39130000002</v>
      </c>
      <c r="F216" s="105">
        <v>31658.7114</v>
      </c>
      <c r="G216" s="89">
        <f t="shared" si="3"/>
        <v>2306925.5998</v>
      </c>
    </row>
    <row r="217" spans="1:7" ht="18" x14ac:dyDescent="0.35">
      <c r="A217" s="103">
        <v>212</v>
      </c>
      <c r="B217" s="104" t="s">
        <v>46</v>
      </c>
      <c r="C217" s="104" t="s">
        <v>283</v>
      </c>
      <c r="D217" s="105">
        <v>1807849.3017</v>
      </c>
      <c r="E217" s="105">
        <v>775868.62890000001</v>
      </c>
      <c r="F217" s="105">
        <v>35950.587</v>
      </c>
      <c r="G217" s="89">
        <f t="shared" si="3"/>
        <v>2619668.5175999999</v>
      </c>
    </row>
    <row r="218" spans="1:7" ht="18" x14ac:dyDescent="0.35">
      <c r="A218" s="103">
        <v>213</v>
      </c>
      <c r="B218" s="104" t="s">
        <v>46</v>
      </c>
      <c r="C218" s="104" t="s">
        <v>284</v>
      </c>
      <c r="D218" s="105">
        <v>1697567.6536000001</v>
      </c>
      <c r="E218" s="105">
        <v>728539.42339999997</v>
      </c>
      <c r="F218" s="105">
        <v>33757.544699999999</v>
      </c>
      <c r="G218" s="89">
        <f t="shared" si="3"/>
        <v>2459864.6217</v>
      </c>
    </row>
    <row r="219" spans="1:7" ht="18" x14ac:dyDescent="0.35">
      <c r="A219" s="103">
        <v>214</v>
      </c>
      <c r="B219" s="104" t="s">
        <v>46</v>
      </c>
      <c r="C219" s="104" t="s">
        <v>845</v>
      </c>
      <c r="D219" s="105">
        <v>1712181.3572</v>
      </c>
      <c r="E219" s="105">
        <v>734811.13760000002</v>
      </c>
      <c r="F219" s="105">
        <v>34048.150399999999</v>
      </c>
      <c r="G219" s="89">
        <f t="shared" si="3"/>
        <v>2481040.6452000001</v>
      </c>
    </row>
    <row r="220" spans="1:7" ht="18" x14ac:dyDescent="0.35">
      <c r="A220" s="103">
        <v>215</v>
      </c>
      <c r="B220" s="104" t="s">
        <v>46</v>
      </c>
      <c r="C220" s="104" t="s">
        <v>46</v>
      </c>
      <c r="D220" s="105">
        <v>1651021.2582</v>
      </c>
      <c r="E220" s="105">
        <v>708563.26280000003</v>
      </c>
      <c r="F220" s="105">
        <v>32831.930899999999</v>
      </c>
      <c r="G220" s="89">
        <f t="shared" si="3"/>
        <v>2392416.4519000002</v>
      </c>
    </row>
    <row r="221" spans="1:7" ht="18" x14ac:dyDescent="0.35">
      <c r="A221" s="103">
        <v>216</v>
      </c>
      <c r="B221" s="104" t="s">
        <v>46</v>
      </c>
      <c r="C221" s="104" t="s">
        <v>285</v>
      </c>
      <c r="D221" s="105">
        <v>1645663.6033000001</v>
      </c>
      <c r="E221" s="105">
        <v>706263.93599999999</v>
      </c>
      <c r="F221" s="105">
        <v>32725.389500000001</v>
      </c>
      <c r="G221" s="89">
        <f t="shared" si="3"/>
        <v>2384652.9288000003</v>
      </c>
    </row>
    <row r="222" spans="1:7" ht="18" x14ac:dyDescent="0.35">
      <c r="A222" s="103">
        <v>217</v>
      </c>
      <c r="B222" s="104" t="s">
        <v>46</v>
      </c>
      <c r="C222" s="104" t="s">
        <v>286</v>
      </c>
      <c r="D222" s="105">
        <v>1710489.5441000001</v>
      </c>
      <c r="E222" s="105">
        <v>734085.06790000002</v>
      </c>
      <c r="F222" s="105">
        <v>34014.507299999997</v>
      </c>
      <c r="G222" s="89">
        <f t="shared" si="3"/>
        <v>2478589.1193000004</v>
      </c>
    </row>
    <row r="223" spans="1:7" ht="18" x14ac:dyDescent="0.35">
      <c r="A223" s="103">
        <v>218</v>
      </c>
      <c r="B223" s="104" t="s">
        <v>46</v>
      </c>
      <c r="C223" s="104" t="s">
        <v>287</v>
      </c>
      <c r="D223" s="105">
        <v>1998576.7276000001</v>
      </c>
      <c r="E223" s="105">
        <v>857722.47939999995</v>
      </c>
      <c r="F223" s="105">
        <v>39743.360500000003</v>
      </c>
      <c r="G223" s="89">
        <f t="shared" si="3"/>
        <v>2896042.5674999999</v>
      </c>
    </row>
    <row r="224" spans="1:7" ht="18" x14ac:dyDescent="0.35">
      <c r="A224" s="103">
        <v>219</v>
      </c>
      <c r="B224" s="104" t="s">
        <v>46</v>
      </c>
      <c r="C224" s="104" t="s">
        <v>288</v>
      </c>
      <c r="D224" s="105">
        <v>1770286.0179000001</v>
      </c>
      <c r="E224" s="105">
        <v>759747.72030000004</v>
      </c>
      <c r="F224" s="105">
        <v>35203.609900000003</v>
      </c>
      <c r="G224" s="89">
        <f t="shared" si="3"/>
        <v>2565237.3481000001</v>
      </c>
    </row>
    <row r="225" spans="1:7" ht="18" x14ac:dyDescent="0.35">
      <c r="A225" s="103">
        <v>220</v>
      </c>
      <c r="B225" s="104" t="s">
        <v>46</v>
      </c>
      <c r="C225" s="104" t="s">
        <v>289</v>
      </c>
      <c r="D225" s="105">
        <v>1601684.7168000001</v>
      </c>
      <c r="E225" s="105">
        <v>687389.66469999996</v>
      </c>
      <c r="F225" s="105">
        <v>31850.8328</v>
      </c>
      <c r="G225" s="89">
        <f t="shared" si="3"/>
        <v>2320925.2143000001</v>
      </c>
    </row>
    <row r="226" spans="1:7" ht="18" x14ac:dyDescent="0.35">
      <c r="A226" s="103">
        <v>221</v>
      </c>
      <c r="B226" s="104" t="s">
        <v>46</v>
      </c>
      <c r="C226" s="104" t="s">
        <v>290</v>
      </c>
      <c r="D226" s="105">
        <v>2224733.1430000002</v>
      </c>
      <c r="E226" s="105">
        <v>954781.27060000005</v>
      </c>
      <c r="F226" s="105">
        <v>44240.668899999997</v>
      </c>
      <c r="G226" s="89">
        <f t="shared" si="3"/>
        <v>3223755.0825</v>
      </c>
    </row>
    <row r="227" spans="1:7" ht="18" x14ac:dyDescent="0.35">
      <c r="A227" s="103">
        <v>222</v>
      </c>
      <c r="B227" s="104" t="s">
        <v>46</v>
      </c>
      <c r="C227" s="104" t="s">
        <v>291</v>
      </c>
      <c r="D227" s="105">
        <v>1725914.7512999999</v>
      </c>
      <c r="E227" s="105">
        <v>740705.05240000004</v>
      </c>
      <c r="F227" s="105">
        <v>34321.2503</v>
      </c>
      <c r="G227" s="89">
        <f t="shared" si="3"/>
        <v>2500941.054</v>
      </c>
    </row>
    <row r="228" spans="1:7" ht="18" x14ac:dyDescent="0.35">
      <c r="A228" s="103">
        <v>223</v>
      </c>
      <c r="B228" s="104" t="s">
        <v>46</v>
      </c>
      <c r="C228" s="104" t="s">
        <v>292</v>
      </c>
      <c r="D228" s="105">
        <v>1904414.3515000001</v>
      </c>
      <c r="E228" s="105">
        <v>817311.12789999996</v>
      </c>
      <c r="F228" s="105">
        <v>37870.863299999997</v>
      </c>
      <c r="G228" s="89">
        <f t="shared" si="3"/>
        <v>2759596.3426999999</v>
      </c>
    </row>
    <row r="229" spans="1:7" ht="18" x14ac:dyDescent="0.35">
      <c r="A229" s="103">
        <v>224</v>
      </c>
      <c r="B229" s="104" t="s">
        <v>46</v>
      </c>
      <c r="C229" s="104" t="s">
        <v>293</v>
      </c>
      <c r="D229" s="105">
        <v>2085806.2472999999</v>
      </c>
      <c r="E229" s="105">
        <v>895158.48019999999</v>
      </c>
      <c r="F229" s="105">
        <v>41477.992100000003</v>
      </c>
      <c r="G229" s="89">
        <f t="shared" si="3"/>
        <v>3022442.7196</v>
      </c>
    </row>
    <row r="230" spans="1:7" ht="18" x14ac:dyDescent="0.35">
      <c r="A230" s="103">
        <v>225</v>
      </c>
      <c r="B230" s="104" t="s">
        <v>47</v>
      </c>
      <c r="C230" s="104" t="s">
        <v>294</v>
      </c>
      <c r="D230" s="105">
        <v>2165510.1727999998</v>
      </c>
      <c r="E230" s="105">
        <v>929364.74690000003</v>
      </c>
      <c r="F230" s="105">
        <v>43062.9709</v>
      </c>
      <c r="G230" s="89">
        <f t="shared" si="3"/>
        <v>3137937.8906</v>
      </c>
    </row>
    <row r="231" spans="1:7" ht="18" x14ac:dyDescent="0.35">
      <c r="A231" s="103">
        <v>226</v>
      </c>
      <c r="B231" s="104" t="s">
        <v>47</v>
      </c>
      <c r="C231" s="104" t="s">
        <v>295</v>
      </c>
      <c r="D231" s="105">
        <v>2056763.4524999999</v>
      </c>
      <c r="E231" s="105">
        <v>882694.28119999997</v>
      </c>
      <c r="F231" s="105">
        <v>40900.4519</v>
      </c>
      <c r="G231" s="89">
        <f t="shared" si="3"/>
        <v>2980358.1856</v>
      </c>
    </row>
    <row r="232" spans="1:7" ht="18" x14ac:dyDescent="0.35">
      <c r="A232" s="103">
        <v>227</v>
      </c>
      <c r="B232" s="104" t="s">
        <v>47</v>
      </c>
      <c r="C232" s="104" t="s">
        <v>296</v>
      </c>
      <c r="D232" s="105">
        <v>1360998.0481</v>
      </c>
      <c r="E232" s="105">
        <v>584094.97329999995</v>
      </c>
      <c r="F232" s="105">
        <v>27064.5782</v>
      </c>
      <c r="G232" s="89">
        <f t="shared" si="3"/>
        <v>1972157.5996000001</v>
      </c>
    </row>
    <row r="233" spans="1:7" ht="36" x14ac:dyDescent="0.35">
      <c r="A233" s="103">
        <v>228</v>
      </c>
      <c r="B233" s="104" t="s">
        <v>47</v>
      </c>
      <c r="C233" s="104" t="s">
        <v>297</v>
      </c>
      <c r="D233" s="105">
        <v>1401187.5902</v>
      </c>
      <c r="E233" s="105">
        <v>601342.98439999996</v>
      </c>
      <c r="F233" s="105">
        <v>27863.780599999998</v>
      </c>
      <c r="G233" s="89">
        <f t="shared" si="3"/>
        <v>2030394.3551999999</v>
      </c>
    </row>
    <row r="234" spans="1:7" ht="36" x14ac:dyDescent="0.35">
      <c r="A234" s="103">
        <v>229</v>
      </c>
      <c r="B234" s="104" t="s">
        <v>47</v>
      </c>
      <c r="C234" s="104" t="s">
        <v>298</v>
      </c>
      <c r="D234" s="105">
        <v>1677704.8200999999</v>
      </c>
      <c r="E234" s="105">
        <v>720014.95770000003</v>
      </c>
      <c r="F234" s="105">
        <v>33362.555699999997</v>
      </c>
      <c r="G234" s="89">
        <f t="shared" si="3"/>
        <v>2431082.3334999997</v>
      </c>
    </row>
    <row r="235" spans="1:7" ht="18" x14ac:dyDescent="0.35">
      <c r="A235" s="103">
        <v>230</v>
      </c>
      <c r="B235" s="104" t="s">
        <v>47</v>
      </c>
      <c r="C235" s="104" t="s">
        <v>299</v>
      </c>
      <c r="D235" s="105">
        <v>1425988.4446</v>
      </c>
      <c r="E235" s="105">
        <v>611986.68400000001</v>
      </c>
      <c r="F235" s="105">
        <v>28356.9663</v>
      </c>
      <c r="G235" s="89">
        <f t="shared" si="3"/>
        <v>2066332.0948999999</v>
      </c>
    </row>
    <row r="236" spans="1:7" ht="36" x14ac:dyDescent="0.35">
      <c r="A236" s="103">
        <v>231</v>
      </c>
      <c r="B236" s="104" t="s">
        <v>47</v>
      </c>
      <c r="C236" s="104" t="s">
        <v>300</v>
      </c>
      <c r="D236" s="105">
        <v>1427300.0444</v>
      </c>
      <c r="E236" s="105">
        <v>612549.57889999996</v>
      </c>
      <c r="F236" s="105">
        <v>28383.048500000001</v>
      </c>
      <c r="G236" s="89">
        <f t="shared" si="3"/>
        <v>2068232.6718000001</v>
      </c>
    </row>
    <row r="237" spans="1:7" ht="18" x14ac:dyDescent="0.35">
      <c r="A237" s="103">
        <v>232</v>
      </c>
      <c r="B237" s="104" t="s">
        <v>47</v>
      </c>
      <c r="C237" s="104" t="s">
        <v>301</v>
      </c>
      <c r="D237" s="105">
        <v>1655787.0425</v>
      </c>
      <c r="E237" s="105">
        <v>710608.57849999995</v>
      </c>
      <c r="F237" s="105">
        <v>32926.702499999999</v>
      </c>
      <c r="G237" s="89">
        <f t="shared" si="3"/>
        <v>2399322.3234999999</v>
      </c>
    </row>
    <row r="238" spans="1:7" ht="18" x14ac:dyDescent="0.35">
      <c r="A238" s="103">
        <v>233</v>
      </c>
      <c r="B238" s="104" t="s">
        <v>47</v>
      </c>
      <c r="C238" s="104" t="s">
        <v>302</v>
      </c>
      <c r="D238" s="105">
        <v>1822396.8737000001</v>
      </c>
      <c r="E238" s="105">
        <v>782111.96169999999</v>
      </c>
      <c r="F238" s="105">
        <v>36239.8776</v>
      </c>
      <c r="G238" s="89">
        <f t="shared" si="3"/>
        <v>2640748.713</v>
      </c>
    </row>
    <row r="239" spans="1:7" ht="18" x14ac:dyDescent="0.35">
      <c r="A239" s="103">
        <v>234</v>
      </c>
      <c r="B239" s="104" t="s">
        <v>47</v>
      </c>
      <c r="C239" s="104" t="s">
        <v>303</v>
      </c>
      <c r="D239" s="105">
        <v>1326061.1521999999</v>
      </c>
      <c r="E239" s="105">
        <v>569101.22270000004</v>
      </c>
      <c r="F239" s="105">
        <v>26369.8289</v>
      </c>
      <c r="G239" s="89">
        <f t="shared" si="3"/>
        <v>1921532.2038</v>
      </c>
    </row>
    <row r="240" spans="1:7" ht="18" x14ac:dyDescent="0.35">
      <c r="A240" s="103">
        <v>235</v>
      </c>
      <c r="B240" s="104" t="s">
        <v>47</v>
      </c>
      <c r="C240" s="104" t="s">
        <v>304</v>
      </c>
      <c r="D240" s="105">
        <v>2275373.0504999999</v>
      </c>
      <c r="E240" s="105">
        <v>976514.23010000004</v>
      </c>
      <c r="F240" s="105">
        <v>45247.685599999997</v>
      </c>
      <c r="G240" s="89">
        <f t="shared" si="3"/>
        <v>3297134.9662000001</v>
      </c>
    </row>
    <row r="241" spans="1:7" ht="18" x14ac:dyDescent="0.35">
      <c r="A241" s="103">
        <v>236</v>
      </c>
      <c r="B241" s="104" t="s">
        <v>47</v>
      </c>
      <c r="C241" s="104" t="s">
        <v>305</v>
      </c>
      <c r="D241" s="105">
        <v>2341720.8657</v>
      </c>
      <c r="E241" s="105">
        <v>1004988.4997</v>
      </c>
      <c r="F241" s="105">
        <v>46567.0671</v>
      </c>
      <c r="G241" s="89">
        <f t="shared" si="3"/>
        <v>3393276.4325000001</v>
      </c>
    </row>
    <row r="242" spans="1:7" ht="18" x14ac:dyDescent="0.35">
      <c r="A242" s="103">
        <v>237</v>
      </c>
      <c r="B242" s="104" t="s">
        <v>47</v>
      </c>
      <c r="C242" s="104" t="s">
        <v>306</v>
      </c>
      <c r="D242" s="105">
        <v>1835457.8377</v>
      </c>
      <c r="E242" s="105">
        <v>787717.29189999995</v>
      </c>
      <c r="F242" s="105">
        <v>36499.6057</v>
      </c>
      <c r="G242" s="89">
        <f t="shared" si="3"/>
        <v>2659674.7353000003</v>
      </c>
    </row>
    <row r="243" spans="1:7" ht="36" x14ac:dyDescent="0.35">
      <c r="A243" s="103">
        <v>238</v>
      </c>
      <c r="B243" s="104" t="s">
        <v>47</v>
      </c>
      <c r="C243" s="104" t="s">
        <v>307</v>
      </c>
      <c r="D243" s="105">
        <v>1750430.6416</v>
      </c>
      <c r="E243" s="105">
        <v>751226.45490000001</v>
      </c>
      <c r="F243" s="105">
        <v>34808.769200000002</v>
      </c>
      <c r="G243" s="89">
        <f t="shared" si="3"/>
        <v>2536465.8657</v>
      </c>
    </row>
    <row r="244" spans="1:7" ht="36" x14ac:dyDescent="0.35">
      <c r="A244" s="103">
        <v>239</v>
      </c>
      <c r="B244" s="104" t="s">
        <v>47</v>
      </c>
      <c r="C244" s="104" t="s">
        <v>308</v>
      </c>
      <c r="D244" s="105">
        <v>1910451.0194999999</v>
      </c>
      <c r="E244" s="105">
        <v>819901.86450000003</v>
      </c>
      <c r="F244" s="105">
        <v>37990.907500000001</v>
      </c>
      <c r="G244" s="89">
        <f t="shared" si="3"/>
        <v>2768343.7915000003</v>
      </c>
    </row>
    <row r="245" spans="1:7" ht="18" x14ac:dyDescent="0.35">
      <c r="A245" s="103">
        <v>240</v>
      </c>
      <c r="B245" s="104" t="s">
        <v>47</v>
      </c>
      <c r="C245" s="104" t="s">
        <v>309</v>
      </c>
      <c r="D245" s="105">
        <v>1675862.4092999999</v>
      </c>
      <c r="E245" s="105">
        <v>719224.25639999995</v>
      </c>
      <c r="F245" s="105">
        <v>33325.9179</v>
      </c>
      <c r="G245" s="89">
        <f t="shared" si="3"/>
        <v>2428412.5835999995</v>
      </c>
    </row>
    <row r="246" spans="1:7" ht="18" x14ac:dyDescent="0.35">
      <c r="A246" s="103">
        <v>241</v>
      </c>
      <c r="B246" s="104" t="s">
        <v>47</v>
      </c>
      <c r="C246" s="104" t="s">
        <v>310</v>
      </c>
      <c r="D246" s="105">
        <v>1374434.7361999999</v>
      </c>
      <c r="E246" s="105">
        <v>589861.55169999995</v>
      </c>
      <c r="F246" s="105">
        <v>27331.777900000001</v>
      </c>
      <c r="G246" s="89">
        <f t="shared" si="3"/>
        <v>1991628.0658</v>
      </c>
    </row>
    <row r="247" spans="1:7" ht="18" x14ac:dyDescent="0.35">
      <c r="A247" s="103">
        <v>242</v>
      </c>
      <c r="B247" s="104" t="s">
        <v>47</v>
      </c>
      <c r="C247" s="104" t="s">
        <v>311</v>
      </c>
      <c r="D247" s="105">
        <v>1710345.3677000001</v>
      </c>
      <c r="E247" s="105">
        <v>734023.19220000005</v>
      </c>
      <c r="F247" s="105">
        <v>34011.640200000002</v>
      </c>
      <c r="G247" s="89">
        <f t="shared" si="3"/>
        <v>2478380.2001</v>
      </c>
    </row>
    <row r="248" spans="1:7" ht="18" x14ac:dyDescent="0.35">
      <c r="A248" s="103">
        <v>243</v>
      </c>
      <c r="B248" s="104" t="s">
        <v>48</v>
      </c>
      <c r="C248" s="104" t="s">
        <v>312</v>
      </c>
      <c r="D248" s="105">
        <v>2009692.2</v>
      </c>
      <c r="E248" s="105">
        <v>862492.86950000003</v>
      </c>
      <c r="F248" s="105">
        <v>39964.400900000001</v>
      </c>
      <c r="G248" s="89">
        <f t="shared" si="3"/>
        <v>2912149.4704</v>
      </c>
    </row>
    <row r="249" spans="1:7" ht="18" x14ac:dyDescent="0.35">
      <c r="A249" s="103">
        <v>244</v>
      </c>
      <c r="B249" s="104" t="s">
        <v>48</v>
      </c>
      <c r="C249" s="104" t="s">
        <v>313</v>
      </c>
      <c r="D249" s="105">
        <v>1529239.9622</v>
      </c>
      <c r="E249" s="105">
        <v>656298.79200000002</v>
      </c>
      <c r="F249" s="105">
        <v>30410.208600000002</v>
      </c>
      <c r="G249" s="89">
        <f t="shared" si="3"/>
        <v>2215948.9627999999</v>
      </c>
    </row>
    <row r="250" spans="1:7" ht="18" x14ac:dyDescent="0.35">
      <c r="A250" s="103">
        <v>245</v>
      </c>
      <c r="B250" s="104" t="s">
        <v>48</v>
      </c>
      <c r="C250" s="104" t="s">
        <v>314</v>
      </c>
      <c r="D250" s="105">
        <v>1458108.8019999999</v>
      </c>
      <c r="E250" s="105">
        <v>625771.67020000005</v>
      </c>
      <c r="F250" s="105">
        <v>28995.706300000002</v>
      </c>
      <c r="G250" s="89">
        <f t="shared" si="3"/>
        <v>2112876.1784999999</v>
      </c>
    </row>
    <row r="251" spans="1:7" ht="18" x14ac:dyDescent="0.35">
      <c r="A251" s="103">
        <v>246</v>
      </c>
      <c r="B251" s="104" t="s">
        <v>48</v>
      </c>
      <c r="C251" s="104" t="s">
        <v>315</v>
      </c>
      <c r="D251" s="105">
        <v>1505576.4968999999</v>
      </c>
      <c r="E251" s="105">
        <v>646143.22180000006</v>
      </c>
      <c r="F251" s="105">
        <v>29939.640899999999</v>
      </c>
      <c r="G251" s="89">
        <f t="shared" si="3"/>
        <v>2181659.3596000001</v>
      </c>
    </row>
    <row r="252" spans="1:7" ht="36" x14ac:dyDescent="0.35">
      <c r="A252" s="103">
        <v>247</v>
      </c>
      <c r="B252" s="104" t="s">
        <v>48</v>
      </c>
      <c r="C252" s="104" t="s">
        <v>316</v>
      </c>
      <c r="D252" s="105">
        <v>1594698.9032000001</v>
      </c>
      <c r="E252" s="105">
        <v>684391.58640000003</v>
      </c>
      <c r="F252" s="105">
        <v>31711.914100000002</v>
      </c>
      <c r="G252" s="89">
        <f t="shared" si="3"/>
        <v>2310802.4037000001</v>
      </c>
    </row>
    <row r="253" spans="1:7" ht="18" x14ac:dyDescent="0.35">
      <c r="A253" s="103">
        <v>248</v>
      </c>
      <c r="B253" s="104" t="s">
        <v>48</v>
      </c>
      <c r="C253" s="104" t="s">
        <v>317</v>
      </c>
      <c r="D253" s="105">
        <v>1625649.2413999999</v>
      </c>
      <c r="E253" s="105">
        <v>697674.43940000003</v>
      </c>
      <c r="F253" s="105">
        <v>32327.387299999999</v>
      </c>
      <c r="G253" s="89">
        <f t="shared" si="3"/>
        <v>2355651.0681000003</v>
      </c>
    </row>
    <row r="254" spans="1:7" ht="18" x14ac:dyDescent="0.35">
      <c r="A254" s="103">
        <v>249</v>
      </c>
      <c r="B254" s="104" t="s">
        <v>48</v>
      </c>
      <c r="C254" s="104" t="s">
        <v>318</v>
      </c>
      <c r="D254" s="105">
        <v>1339545.0693999999</v>
      </c>
      <c r="E254" s="105">
        <v>574888.07030000002</v>
      </c>
      <c r="F254" s="105">
        <v>26637.967799999999</v>
      </c>
      <c r="G254" s="89">
        <f t="shared" si="3"/>
        <v>1941071.1074999999</v>
      </c>
    </row>
    <row r="255" spans="1:7" ht="18" x14ac:dyDescent="0.35">
      <c r="A255" s="103">
        <v>250</v>
      </c>
      <c r="B255" s="104" t="s">
        <v>48</v>
      </c>
      <c r="C255" s="104" t="s">
        <v>319</v>
      </c>
      <c r="D255" s="105">
        <v>1650212.3670000001</v>
      </c>
      <c r="E255" s="105">
        <v>708216.11369999999</v>
      </c>
      <c r="F255" s="105">
        <v>32815.845500000003</v>
      </c>
      <c r="G255" s="89">
        <f t="shared" si="3"/>
        <v>2391244.3262</v>
      </c>
    </row>
    <row r="256" spans="1:7" ht="18" x14ac:dyDescent="0.35">
      <c r="A256" s="103">
        <v>251</v>
      </c>
      <c r="B256" s="104" t="s">
        <v>48</v>
      </c>
      <c r="C256" s="104" t="s">
        <v>320</v>
      </c>
      <c r="D256" s="105">
        <v>1765661.64</v>
      </c>
      <c r="E256" s="105">
        <v>757763.09149999998</v>
      </c>
      <c r="F256" s="105">
        <v>35111.650300000001</v>
      </c>
      <c r="G256" s="89">
        <f t="shared" si="3"/>
        <v>2558536.3817999996</v>
      </c>
    </row>
    <row r="257" spans="1:7" ht="18" x14ac:dyDescent="0.35">
      <c r="A257" s="103">
        <v>252</v>
      </c>
      <c r="B257" s="104" t="s">
        <v>48</v>
      </c>
      <c r="C257" s="104" t="s">
        <v>321</v>
      </c>
      <c r="D257" s="105">
        <v>1541810.3536</v>
      </c>
      <c r="E257" s="105">
        <v>661693.58479999995</v>
      </c>
      <c r="F257" s="105">
        <v>30660.1813</v>
      </c>
      <c r="G257" s="89">
        <f t="shared" si="3"/>
        <v>2234164.1196999997</v>
      </c>
    </row>
    <row r="258" spans="1:7" ht="18" x14ac:dyDescent="0.35">
      <c r="A258" s="103">
        <v>253</v>
      </c>
      <c r="B258" s="104" t="s">
        <v>48</v>
      </c>
      <c r="C258" s="104" t="s">
        <v>322</v>
      </c>
      <c r="D258" s="105">
        <v>1652304.0111</v>
      </c>
      <c r="E258" s="105">
        <v>709113.77760000003</v>
      </c>
      <c r="F258" s="105">
        <v>32857.4395</v>
      </c>
      <c r="G258" s="89">
        <f t="shared" si="3"/>
        <v>2394275.2281999998</v>
      </c>
    </row>
    <row r="259" spans="1:7" ht="18" x14ac:dyDescent="0.35">
      <c r="A259" s="103">
        <v>254</v>
      </c>
      <c r="B259" s="104" t="s">
        <v>48</v>
      </c>
      <c r="C259" s="104" t="s">
        <v>323</v>
      </c>
      <c r="D259" s="105">
        <v>1159521.3365</v>
      </c>
      <c r="E259" s="105">
        <v>497627.88789999997</v>
      </c>
      <c r="F259" s="105">
        <v>23058.046200000001</v>
      </c>
      <c r="G259" s="89">
        <f t="shared" si="3"/>
        <v>1680207.2705999999</v>
      </c>
    </row>
    <row r="260" spans="1:7" ht="36" x14ac:dyDescent="0.35">
      <c r="A260" s="103">
        <v>255</v>
      </c>
      <c r="B260" s="104" t="s">
        <v>48</v>
      </c>
      <c r="C260" s="104" t="s">
        <v>324</v>
      </c>
      <c r="D260" s="105">
        <v>1469615.0501999999</v>
      </c>
      <c r="E260" s="105">
        <v>630709.76820000005</v>
      </c>
      <c r="F260" s="105">
        <v>29224.517599999999</v>
      </c>
      <c r="G260" s="89">
        <f t="shared" si="3"/>
        <v>2129549.3360000001</v>
      </c>
    </row>
    <row r="261" spans="1:7" ht="18" x14ac:dyDescent="0.35">
      <c r="A261" s="103">
        <v>256</v>
      </c>
      <c r="B261" s="104" t="s">
        <v>48</v>
      </c>
      <c r="C261" s="104" t="s">
        <v>325</v>
      </c>
      <c r="D261" s="105">
        <v>1434104.9473999999</v>
      </c>
      <c r="E261" s="105">
        <v>615470.01639999996</v>
      </c>
      <c r="F261" s="105">
        <v>28518.369699999999</v>
      </c>
      <c r="G261" s="89">
        <f t="shared" si="3"/>
        <v>2078093.3334999999</v>
      </c>
    </row>
    <row r="262" spans="1:7" ht="18" x14ac:dyDescent="0.35">
      <c r="A262" s="103">
        <v>257</v>
      </c>
      <c r="B262" s="104" t="s">
        <v>48</v>
      </c>
      <c r="C262" s="104" t="s">
        <v>326</v>
      </c>
      <c r="D262" s="105">
        <v>1538096.9007000001</v>
      </c>
      <c r="E262" s="105">
        <v>660099.8946</v>
      </c>
      <c r="F262" s="105">
        <v>30586.336200000002</v>
      </c>
      <c r="G262" s="89">
        <f t="shared" si="3"/>
        <v>2228783.1315000001</v>
      </c>
    </row>
    <row r="263" spans="1:7" ht="18" x14ac:dyDescent="0.35">
      <c r="A263" s="103">
        <v>258</v>
      </c>
      <c r="B263" s="104" t="s">
        <v>48</v>
      </c>
      <c r="C263" s="104" t="s">
        <v>327</v>
      </c>
      <c r="D263" s="105">
        <v>1495150.1539</v>
      </c>
      <c r="E263" s="105">
        <v>641668.58319999999</v>
      </c>
      <c r="F263" s="105">
        <v>29732.304400000001</v>
      </c>
      <c r="G263" s="89">
        <f t="shared" ref="G263:G326" si="4">SUM(D263:F263)</f>
        <v>2166551.0414999998</v>
      </c>
    </row>
    <row r="264" spans="1:7" ht="18" x14ac:dyDescent="0.35">
      <c r="A264" s="103">
        <v>259</v>
      </c>
      <c r="B264" s="104" t="s">
        <v>49</v>
      </c>
      <c r="C264" s="104" t="s">
        <v>328</v>
      </c>
      <c r="D264" s="105">
        <v>1872933.0443</v>
      </c>
      <c r="E264" s="105">
        <v>803800.4007</v>
      </c>
      <c r="F264" s="105">
        <v>37244.831400000003</v>
      </c>
      <c r="G264" s="89">
        <f t="shared" si="4"/>
        <v>2713978.2763999999</v>
      </c>
    </row>
    <row r="265" spans="1:7" ht="18" x14ac:dyDescent="0.35">
      <c r="A265" s="103">
        <v>260</v>
      </c>
      <c r="B265" s="104" t="s">
        <v>49</v>
      </c>
      <c r="C265" s="104" t="s">
        <v>329</v>
      </c>
      <c r="D265" s="105">
        <v>1578080.6921000001</v>
      </c>
      <c r="E265" s="105">
        <v>677259.60439999995</v>
      </c>
      <c r="F265" s="105">
        <v>31381.447100000001</v>
      </c>
      <c r="G265" s="89">
        <f t="shared" si="4"/>
        <v>2286721.7436000002</v>
      </c>
    </row>
    <row r="266" spans="1:7" ht="18" x14ac:dyDescent="0.35">
      <c r="A266" s="103">
        <v>261</v>
      </c>
      <c r="B266" s="104" t="s">
        <v>49</v>
      </c>
      <c r="C266" s="104" t="s">
        <v>330</v>
      </c>
      <c r="D266" s="105">
        <v>2136099.4763000002</v>
      </c>
      <c r="E266" s="105">
        <v>916742.6568</v>
      </c>
      <c r="F266" s="105">
        <v>42478.114699999998</v>
      </c>
      <c r="G266" s="89">
        <f t="shared" si="4"/>
        <v>3095320.2478</v>
      </c>
    </row>
    <row r="267" spans="1:7" ht="18" x14ac:dyDescent="0.35">
      <c r="A267" s="103">
        <v>262</v>
      </c>
      <c r="B267" s="104" t="s">
        <v>49</v>
      </c>
      <c r="C267" s="104" t="s">
        <v>331</v>
      </c>
      <c r="D267" s="105">
        <v>2008011.9756</v>
      </c>
      <c r="E267" s="105">
        <v>861771.77320000005</v>
      </c>
      <c r="F267" s="105">
        <v>39930.988299999997</v>
      </c>
      <c r="G267" s="89">
        <f t="shared" si="4"/>
        <v>2909714.7371</v>
      </c>
    </row>
    <row r="268" spans="1:7" ht="18" x14ac:dyDescent="0.35">
      <c r="A268" s="103">
        <v>263</v>
      </c>
      <c r="B268" s="104" t="s">
        <v>49</v>
      </c>
      <c r="C268" s="104" t="s">
        <v>332</v>
      </c>
      <c r="D268" s="105">
        <v>1941516.3322999999</v>
      </c>
      <c r="E268" s="105">
        <v>833234.06070000003</v>
      </c>
      <c r="F268" s="105">
        <v>38608.667099999999</v>
      </c>
      <c r="G268" s="89">
        <f t="shared" si="4"/>
        <v>2813359.0601000004</v>
      </c>
    </row>
    <row r="269" spans="1:7" ht="18" x14ac:dyDescent="0.35">
      <c r="A269" s="103">
        <v>264</v>
      </c>
      <c r="B269" s="104" t="s">
        <v>49</v>
      </c>
      <c r="C269" s="104" t="s">
        <v>333</v>
      </c>
      <c r="D269" s="105">
        <v>1866706.3695</v>
      </c>
      <c r="E269" s="105">
        <v>801128.11959999998</v>
      </c>
      <c r="F269" s="105">
        <v>37121.008800000003</v>
      </c>
      <c r="G269" s="89">
        <f t="shared" si="4"/>
        <v>2704955.4978999998</v>
      </c>
    </row>
    <row r="270" spans="1:7" ht="18" x14ac:dyDescent="0.35">
      <c r="A270" s="103">
        <v>265</v>
      </c>
      <c r="B270" s="104" t="s">
        <v>49</v>
      </c>
      <c r="C270" s="104" t="s">
        <v>334</v>
      </c>
      <c r="D270" s="105">
        <v>1884787.1292999999</v>
      </c>
      <c r="E270" s="105">
        <v>808887.77870000002</v>
      </c>
      <c r="F270" s="105">
        <v>37480.559699999998</v>
      </c>
      <c r="G270" s="89">
        <f t="shared" si="4"/>
        <v>2731155.4676999999</v>
      </c>
    </row>
    <row r="271" spans="1:7" ht="18" x14ac:dyDescent="0.35">
      <c r="A271" s="103">
        <v>266</v>
      </c>
      <c r="B271" s="104" t="s">
        <v>49</v>
      </c>
      <c r="C271" s="104" t="s">
        <v>335</v>
      </c>
      <c r="D271" s="105">
        <v>2039937.6751000001</v>
      </c>
      <c r="E271" s="105">
        <v>875473.21869999997</v>
      </c>
      <c r="F271" s="105">
        <v>40565.857400000001</v>
      </c>
      <c r="G271" s="89">
        <f t="shared" si="4"/>
        <v>2955976.7512000003</v>
      </c>
    </row>
    <row r="272" spans="1:7" ht="18" x14ac:dyDescent="0.35">
      <c r="A272" s="103">
        <v>267</v>
      </c>
      <c r="B272" s="104" t="s">
        <v>49</v>
      </c>
      <c r="C272" s="104" t="s">
        <v>336</v>
      </c>
      <c r="D272" s="105">
        <v>1856193.0338000001</v>
      </c>
      <c r="E272" s="105">
        <v>796616.14650000003</v>
      </c>
      <c r="F272" s="105">
        <v>36911.942300000002</v>
      </c>
      <c r="G272" s="89">
        <f t="shared" si="4"/>
        <v>2689721.1226000004</v>
      </c>
    </row>
    <row r="273" spans="1:7" ht="18" x14ac:dyDescent="0.35">
      <c r="A273" s="103">
        <v>268</v>
      </c>
      <c r="B273" s="104" t="s">
        <v>49</v>
      </c>
      <c r="C273" s="104" t="s">
        <v>337</v>
      </c>
      <c r="D273" s="105">
        <v>1735851.4158999999</v>
      </c>
      <c r="E273" s="105">
        <v>744969.53749999998</v>
      </c>
      <c r="F273" s="105">
        <v>34518.849199999997</v>
      </c>
      <c r="G273" s="89">
        <f t="shared" si="4"/>
        <v>2515339.8026000001</v>
      </c>
    </row>
    <row r="274" spans="1:7" ht="18" x14ac:dyDescent="0.35">
      <c r="A274" s="103">
        <v>269</v>
      </c>
      <c r="B274" s="104" t="s">
        <v>49</v>
      </c>
      <c r="C274" s="104" t="s">
        <v>338</v>
      </c>
      <c r="D274" s="105">
        <v>1817319.7489</v>
      </c>
      <c r="E274" s="105">
        <v>779933.02910000004</v>
      </c>
      <c r="F274" s="105">
        <v>36138.914700000001</v>
      </c>
      <c r="G274" s="89">
        <f t="shared" si="4"/>
        <v>2633391.6927</v>
      </c>
    </row>
    <row r="275" spans="1:7" ht="18" x14ac:dyDescent="0.35">
      <c r="A275" s="103">
        <v>270</v>
      </c>
      <c r="B275" s="104" t="s">
        <v>49</v>
      </c>
      <c r="C275" s="104" t="s">
        <v>339</v>
      </c>
      <c r="D275" s="105">
        <v>1764490.0763000001</v>
      </c>
      <c r="E275" s="105">
        <v>757260.29539999994</v>
      </c>
      <c r="F275" s="105">
        <v>35088.352800000001</v>
      </c>
      <c r="G275" s="89">
        <f t="shared" si="4"/>
        <v>2556838.7245</v>
      </c>
    </row>
    <row r="276" spans="1:7" ht="18" x14ac:dyDescent="0.35">
      <c r="A276" s="103">
        <v>271</v>
      </c>
      <c r="B276" s="104" t="s">
        <v>49</v>
      </c>
      <c r="C276" s="104" t="s">
        <v>340</v>
      </c>
      <c r="D276" s="105">
        <v>2285245.4756</v>
      </c>
      <c r="E276" s="105">
        <v>980751.14569999999</v>
      </c>
      <c r="F276" s="105">
        <v>45444.006999999998</v>
      </c>
      <c r="G276" s="89">
        <f t="shared" si="4"/>
        <v>3311440.6283</v>
      </c>
    </row>
    <row r="277" spans="1:7" ht="18" x14ac:dyDescent="0.35">
      <c r="A277" s="103">
        <v>272</v>
      </c>
      <c r="B277" s="104" t="s">
        <v>49</v>
      </c>
      <c r="C277" s="104" t="s">
        <v>341</v>
      </c>
      <c r="D277" s="105">
        <v>1567999.8388</v>
      </c>
      <c r="E277" s="105">
        <v>672933.23840000003</v>
      </c>
      <c r="F277" s="105">
        <v>31180.980899999999</v>
      </c>
      <c r="G277" s="89">
        <f t="shared" si="4"/>
        <v>2272114.0581</v>
      </c>
    </row>
    <row r="278" spans="1:7" ht="18" x14ac:dyDescent="0.35">
      <c r="A278" s="103">
        <v>273</v>
      </c>
      <c r="B278" s="104" t="s">
        <v>49</v>
      </c>
      <c r="C278" s="104" t="s">
        <v>342</v>
      </c>
      <c r="D278" s="105">
        <v>1735522.2475999999</v>
      </c>
      <c r="E278" s="105">
        <v>744828.26939999999</v>
      </c>
      <c r="F278" s="105">
        <v>34512.303399999997</v>
      </c>
      <c r="G278" s="89">
        <f t="shared" si="4"/>
        <v>2514862.8204000001</v>
      </c>
    </row>
    <row r="279" spans="1:7" ht="18" x14ac:dyDescent="0.35">
      <c r="A279" s="103">
        <v>274</v>
      </c>
      <c r="B279" s="104" t="s">
        <v>49</v>
      </c>
      <c r="C279" s="104" t="s">
        <v>343</v>
      </c>
      <c r="D279" s="105">
        <v>1970662.3711999999</v>
      </c>
      <c r="E279" s="105">
        <v>845742.5686</v>
      </c>
      <c r="F279" s="105">
        <v>39188.260300000002</v>
      </c>
      <c r="G279" s="89">
        <f t="shared" si="4"/>
        <v>2855593.2001</v>
      </c>
    </row>
    <row r="280" spans="1:7" ht="18" x14ac:dyDescent="0.35">
      <c r="A280" s="103">
        <v>275</v>
      </c>
      <c r="B280" s="104" t="s">
        <v>49</v>
      </c>
      <c r="C280" s="104" t="s">
        <v>344</v>
      </c>
      <c r="D280" s="105">
        <v>1631980.8015999999</v>
      </c>
      <c r="E280" s="105">
        <v>700391.73389999999</v>
      </c>
      <c r="F280" s="105">
        <v>32453.295600000001</v>
      </c>
      <c r="G280" s="89">
        <f t="shared" si="4"/>
        <v>2364825.8310999996</v>
      </c>
    </row>
    <row r="281" spans="1:7" ht="18" x14ac:dyDescent="0.35">
      <c r="A281" s="103">
        <v>276</v>
      </c>
      <c r="B281" s="104" t="s">
        <v>50</v>
      </c>
      <c r="C281" s="104" t="s">
        <v>345</v>
      </c>
      <c r="D281" s="105">
        <v>2603854.1082000001</v>
      </c>
      <c r="E281" s="105">
        <v>1117487.3452999999</v>
      </c>
      <c r="F281" s="105">
        <v>51779.804600000003</v>
      </c>
      <c r="G281" s="89">
        <f t="shared" si="4"/>
        <v>3773121.2580999997</v>
      </c>
    </row>
    <row r="282" spans="1:7" ht="18" x14ac:dyDescent="0.35">
      <c r="A282" s="103">
        <v>277</v>
      </c>
      <c r="B282" s="104" t="s">
        <v>50</v>
      </c>
      <c r="C282" s="104" t="s">
        <v>346</v>
      </c>
      <c r="D282" s="105">
        <v>1891003.4646999999</v>
      </c>
      <c r="E282" s="105">
        <v>811555.62250000006</v>
      </c>
      <c r="F282" s="105">
        <v>37604.176700000004</v>
      </c>
      <c r="G282" s="89">
        <f t="shared" si="4"/>
        <v>2740163.2639000001</v>
      </c>
    </row>
    <row r="283" spans="1:7" ht="18" x14ac:dyDescent="0.35">
      <c r="A283" s="103">
        <v>278</v>
      </c>
      <c r="B283" s="104" t="s">
        <v>50</v>
      </c>
      <c r="C283" s="104" t="s">
        <v>846</v>
      </c>
      <c r="D283" s="105">
        <v>1903253.4402999999</v>
      </c>
      <c r="E283" s="105">
        <v>816812.90350000001</v>
      </c>
      <c r="F283" s="105">
        <v>37847.777699999999</v>
      </c>
      <c r="G283" s="89">
        <f t="shared" si="4"/>
        <v>2757914.1214999999</v>
      </c>
    </row>
    <row r="284" spans="1:7" ht="18" x14ac:dyDescent="0.35">
      <c r="A284" s="103">
        <v>279</v>
      </c>
      <c r="B284" s="104" t="s">
        <v>50</v>
      </c>
      <c r="C284" s="104" t="s">
        <v>347</v>
      </c>
      <c r="D284" s="105">
        <v>2073851.4453</v>
      </c>
      <c r="E284" s="105">
        <v>890027.87780000002</v>
      </c>
      <c r="F284" s="105">
        <v>41240.260900000001</v>
      </c>
      <c r="G284" s="89">
        <f t="shared" si="4"/>
        <v>3005119.5840000003</v>
      </c>
    </row>
    <row r="285" spans="1:7" ht="18" x14ac:dyDescent="0.35">
      <c r="A285" s="103">
        <v>280</v>
      </c>
      <c r="B285" s="104" t="s">
        <v>50</v>
      </c>
      <c r="C285" s="104" t="s">
        <v>348</v>
      </c>
      <c r="D285" s="105">
        <v>2017104.3535</v>
      </c>
      <c r="E285" s="105">
        <v>865673.91859999998</v>
      </c>
      <c r="F285" s="105">
        <v>40111.7978</v>
      </c>
      <c r="G285" s="89">
        <f t="shared" si="4"/>
        <v>2922890.0698999995</v>
      </c>
    </row>
    <row r="286" spans="1:7" ht="18" x14ac:dyDescent="0.35">
      <c r="A286" s="103">
        <v>281</v>
      </c>
      <c r="B286" s="104" t="s">
        <v>50</v>
      </c>
      <c r="C286" s="104" t="s">
        <v>50</v>
      </c>
      <c r="D286" s="105">
        <v>2196370.4101</v>
      </c>
      <c r="E286" s="105">
        <v>942608.93160000001</v>
      </c>
      <c r="F286" s="105">
        <v>43676.652399999999</v>
      </c>
      <c r="G286" s="89">
        <f t="shared" si="4"/>
        <v>3182655.9940999998</v>
      </c>
    </row>
    <row r="287" spans="1:7" ht="18" x14ac:dyDescent="0.35">
      <c r="A287" s="103">
        <v>282</v>
      </c>
      <c r="B287" s="104" t="s">
        <v>50</v>
      </c>
      <c r="C287" s="104" t="s">
        <v>349</v>
      </c>
      <c r="D287" s="105">
        <v>1722157.3621</v>
      </c>
      <c r="E287" s="105">
        <v>739092.50619999995</v>
      </c>
      <c r="F287" s="105">
        <v>34246.531499999997</v>
      </c>
      <c r="G287" s="89">
        <f t="shared" si="4"/>
        <v>2495496.3998000002</v>
      </c>
    </row>
    <row r="288" spans="1:7" ht="18" x14ac:dyDescent="0.35">
      <c r="A288" s="103">
        <v>283</v>
      </c>
      <c r="B288" s="104" t="s">
        <v>50</v>
      </c>
      <c r="C288" s="104" t="s">
        <v>350</v>
      </c>
      <c r="D288" s="105">
        <v>1847330.9946999999</v>
      </c>
      <c r="E288" s="105">
        <v>792812.85490000003</v>
      </c>
      <c r="F288" s="105">
        <v>36735.713300000003</v>
      </c>
      <c r="G288" s="89">
        <f t="shared" si="4"/>
        <v>2676879.5628999998</v>
      </c>
    </row>
    <row r="289" spans="1:7" ht="18" x14ac:dyDescent="0.35">
      <c r="A289" s="103">
        <v>284</v>
      </c>
      <c r="B289" s="104" t="s">
        <v>50</v>
      </c>
      <c r="C289" s="104" t="s">
        <v>351</v>
      </c>
      <c r="D289" s="105">
        <v>1684179.3936000001</v>
      </c>
      <c r="E289" s="105">
        <v>722793.6287</v>
      </c>
      <c r="F289" s="105">
        <v>33491.307999999997</v>
      </c>
      <c r="G289" s="89">
        <f t="shared" si="4"/>
        <v>2440464.3303000005</v>
      </c>
    </row>
    <row r="290" spans="1:7" ht="18" x14ac:dyDescent="0.35">
      <c r="A290" s="103">
        <v>285</v>
      </c>
      <c r="B290" s="104" t="s">
        <v>50</v>
      </c>
      <c r="C290" s="104" t="s">
        <v>352</v>
      </c>
      <c r="D290" s="105">
        <v>1597230.9483</v>
      </c>
      <c r="E290" s="105">
        <v>685478.25569999998</v>
      </c>
      <c r="F290" s="105">
        <v>31762.265899999999</v>
      </c>
      <c r="G290" s="89">
        <f t="shared" si="4"/>
        <v>2314471.4698999999</v>
      </c>
    </row>
    <row r="291" spans="1:7" ht="18" x14ac:dyDescent="0.35">
      <c r="A291" s="103">
        <v>286</v>
      </c>
      <c r="B291" s="104" t="s">
        <v>50</v>
      </c>
      <c r="C291" s="104" t="s">
        <v>353</v>
      </c>
      <c r="D291" s="105">
        <v>2179961.2097</v>
      </c>
      <c r="E291" s="105">
        <v>935566.65</v>
      </c>
      <c r="F291" s="105">
        <v>43350.341800000002</v>
      </c>
      <c r="G291" s="89">
        <f t="shared" si="4"/>
        <v>3158878.2015</v>
      </c>
    </row>
    <row r="292" spans="1:7" ht="18" x14ac:dyDescent="0.35">
      <c r="A292" s="103">
        <v>287</v>
      </c>
      <c r="B292" s="104" t="s">
        <v>51</v>
      </c>
      <c r="C292" s="104" t="s">
        <v>354</v>
      </c>
      <c r="D292" s="105">
        <v>1704067.3396000001</v>
      </c>
      <c r="E292" s="105">
        <v>731328.87190000003</v>
      </c>
      <c r="F292" s="105">
        <v>33886.796399999999</v>
      </c>
      <c r="G292" s="89">
        <f t="shared" si="4"/>
        <v>2469283.0079000001</v>
      </c>
    </row>
    <row r="293" spans="1:7" ht="18" x14ac:dyDescent="0.35">
      <c r="A293" s="103">
        <v>288</v>
      </c>
      <c r="B293" s="104" t="s">
        <v>51</v>
      </c>
      <c r="C293" s="104" t="s">
        <v>355</v>
      </c>
      <c r="D293" s="105">
        <v>1603613.2623999999</v>
      </c>
      <c r="E293" s="105">
        <v>688217.3321</v>
      </c>
      <c r="F293" s="105">
        <v>31889.183499999999</v>
      </c>
      <c r="G293" s="89">
        <f t="shared" si="4"/>
        <v>2323719.7779999995</v>
      </c>
    </row>
    <row r="294" spans="1:7" ht="18" x14ac:dyDescent="0.35">
      <c r="A294" s="103">
        <v>289</v>
      </c>
      <c r="B294" s="104" t="s">
        <v>51</v>
      </c>
      <c r="C294" s="104" t="s">
        <v>356</v>
      </c>
      <c r="D294" s="105">
        <v>1473222.791</v>
      </c>
      <c r="E294" s="105">
        <v>632258.09030000004</v>
      </c>
      <c r="F294" s="105">
        <v>29296.2605</v>
      </c>
      <c r="G294" s="89">
        <f t="shared" si="4"/>
        <v>2134777.1417999999</v>
      </c>
    </row>
    <row r="295" spans="1:7" ht="36" x14ac:dyDescent="0.35">
      <c r="A295" s="103">
        <v>290</v>
      </c>
      <c r="B295" s="104" t="s">
        <v>51</v>
      </c>
      <c r="C295" s="104" t="s">
        <v>357</v>
      </c>
      <c r="D295" s="105">
        <v>1566886.0845999999</v>
      </c>
      <c r="E295" s="105">
        <v>672455.25219999999</v>
      </c>
      <c r="F295" s="105">
        <v>31158.832999999999</v>
      </c>
      <c r="G295" s="89">
        <f t="shared" si="4"/>
        <v>2270500.1697999998</v>
      </c>
    </row>
    <row r="296" spans="1:7" ht="18" x14ac:dyDescent="0.35">
      <c r="A296" s="103">
        <v>291</v>
      </c>
      <c r="B296" s="104" t="s">
        <v>51</v>
      </c>
      <c r="C296" s="104" t="s">
        <v>358</v>
      </c>
      <c r="D296" s="105">
        <v>1680181.8344000001</v>
      </c>
      <c r="E296" s="105">
        <v>721078.00959999999</v>
      </c>
      <c r="F296" s="105">
        <v>33411.813199999997</v>
      </c>
      <c r="G296" s="89">
        <f t="shared" si="4"/>
        <v>2434671.6572000002</v>
      </c>
    </row>
    <row r="297" spans="1:7" ht="18" x14ac:dyDescent="0.35">
      <c r="A297" s="103">
        <v>292</v>
      </c>
      <c r="B297" s="104" t="s">
        <v>51</v>
      </c>
      <c r="C297" s="104" t="s">
        <v>359</v>
      </c>
      <c r="D297" s="105">
        <v>1685807.8783</v>
      </c>
      <c r="E297" s="105">
        <v>723492.52</v>
      </c>
      <c r="F297" s="105">
        <v>33523.691800000001</v>
      </c>
      <c r="G297" s="89">
        <f t="shared" si="4"/>
        <v>2442824.0901000001</v>
      </c>
    </row>
    <row r="298" spans="1:7" ht="18" x14ac:dyDescent="0.35">
      <c r="A298" s="103">
        <v>293</v>
      </c>
      <c r="B298" s="104" t="s">
        <v>51</v>
      </c>
      <c r="C298" s="104" t="s">
        <v>360</v>
      </c>
      <c r="D298" s="105">
        <v>1508886.9641</v>
      </c>
      <c r="E298" s="105">
        <v>647563.96400000004</v>
      </c>
      <c r="F298" s="105">
        <v>30005.472300000001</v>
      </c>
      <c r="G298" s="89">
        <f t="shared" si="4"/>
        <v>2186456.4004000002</v>
      </c>
    </row>
    <row r="299" spans="1:7" ht="18" x14ac:dyDescent="0.35">
      <c r="A299" s="103">
        <v>294</v>
      </c>
      <c r="B299" s="104" t="s">
        <v>51</v>
      </c>
      <c r="C299" s="104" t="s">
        <v>361</v>
      </c>
      <c r="D299" s="105">
        <v>1598223.7997999999</v>
      </c>
      <c r="E299" s="105">
        <v>685904.35450000002</v>
      </c>
      <c r="F299" s="105">
        <v>31782.009600000001</v>
      </c>
      <c r="G299" s="89">
        <f t="shared" si="4"/>
        <v>2315910.1639</v>
      </c>
    </row>
    <row r="300" spans="1:7" ht="18" x14ac:dyDescent="0.35">
      <c r="A300" s="103">
        <v>295</v>
      </c>
      <c r="B300" s="104" t="s">
        <v>51</v>
      </c>
      <c r="C300" s="104" t="s">
        <v>362</v>
      </c>
      <c r="D300" s="105">
        <v>1798131.0348</v>
      </c>
      <c r="E300" s="105">
        <v>771697.87289999996</v>
      </c>
      <c r="F300" s="105">
        <v>35757.331200000001</v>
      </c>
      <c r="G300" s="89">
        <f t="shared" si="4"/>
        <v>2605586.2388999998</v>
      </c>
    </row>
    <row r="301" spans="1:7" ht="18" x14ac:dyDescent="0.35">
      <c r="A301" s="103">
        <v>296</v>
      </c>
      <c r="B301" s="104" t="s">
        <v>51</v>
      </c>
      <c r="C301" s="104" t="s">
        <v>363</v>
      </c>
      <c r="D301" s="105">
        <v>1589296.1754999999</v>
      </c>
      <c r="E301" s="105">
        <v>682072.91579999996</v>
      </c>
      <c r="F301" s="105">
        <v>31604.476299999998</v>
      </c>
      <c r="G301" s="89">
        <f t="shared" si="4"/>
        <v>2302973.5676000002</v>
      </c>
    </row>
    <row r="302" spans="1:7" ht="18" x14ac:dyDescent="0.35">
      <c r="A302" s="103">
        <v>297</v>
      </c>
      <c r="B302" s="104" t="s">
        <v>51</v>
      </c>
      <c r="C302" s="104" t="s">
        <v>364</v>
      </c>
      <c r="D302" s="105">
        <v>1960330.1305</v>
      </c>
      <c r="E302" s="105">
        <v>841308.31539999996</v>
      </c>
      <c r="F302" s="105">
        <v>38982.795100000003</v>
      </c>
      <c r="G302" s="89">
        <f t="shared" si="4"/>
        <v>2840621.2409999999</v>
      </c>
    </row>
    <row r="303" spans="1:7" ht="18" x14ac:dyDescent="0.35">
      <c r="A303" s="103">
        <v>298</v>
      </c>
      <c r="B303" s="104" t="s">
        <v>51</v>
      </c>
      <c r="C303" s="104" t="s">
        <v>365</v>
      </c>
      <c r="D303" s="105">
        <v>1664899.3288</v>
      </c>
      <c r="E303" s="105">
        <v>714519.26789999998</v>
      </c>
      <c r="F303" s="105">
        <v>33107.907899999998</v>
      </c>
      <c r="G303" s="89">
        <f t="shared" si="4"/>
        <v>2412526.5046000001</v>
      </c>
    </row>
    <row r="304" spans="1:7" ht="18" x14ac:dyDescent="0.35">
      <c r="A304" s="103">
        <v>299</v>
      </c>
      <c r="B304" s="104" t="s">
        <v>51</v>
      </c>
      <c r="C304" s="104" t="s">
        <v>366</v>
      </c>
      <c r="D304" s="105">
        <v>1504026.9469999999</v>
      </c>
      <c r="E304" s="105">
        <v>645478.20669999998</v>
      </c>
      <c r="F304" s="105">
        <v>29908.826799999999</v>
      </c>
      <c r="G304" s="89">
        <f t="shared" si="4"/>
        <v>2179413.9804999996</v>
      </c>
    </row>
    <row r="305" spans="1:7" ht="18" x14ac:dyDescent="0.35">
      <c r="A305" s="103">
        <v>300</v>
      </c>
      <c r="B305" s="104" t="s">
        <v>51</v>
      </c>
      <c r="C305" s="104" t="s">
        <v>367</v>
      </c>
      <c r="D305" s="105">
        <v>1463663.1987999999</v>
      </c>
      <c r="E305" s="105">
        <v>628155.43209999998</v>
      </c>
      <c r="F305" s="105">
        <v>29106.160100000001</v>
      </c>
      <c r="G305" s="89">
        <f t="shared" si="4"/>
        <v>2120924.7909999997</v>
      </c>
    </row>
    <row r="306" spans="1:7" ht="18" x14ac:dyDescent="0.35">
      <c r="A306" s="103">
        <v>301</v>
      </c>
      <c r="B306" s="104" t="s">
        <v>51</v>
      </c>
      <c r="C306" s="104" t="s">
        <v>368</v>
      </c>
      <c r="D306" s="105">
        <v>1303891.8961</v>
      </c>
      <c r="E306" s="105">
        <v>559586.91729999997</v>
      </c>
      <c r="F306" s="105">
        <v>25928.9748</v>
      </c>
      <c r="G306" s="89">
        <f t="shared" si="4"/>
        <v>1889407.7881999998</v>
      </c>
    </row>
    <row r="307" spans="1:7" ht="18" x14ac:dyDescent="0.35">
      <c r="A307" s="103">
        <v>302</v>
      </c>
      <c r="B307" s="104" t="s">
        <v>51</v>
      </c>
      <c r="C307" s="104" t="s">
        <v>369</v>
      </c>
      <c r="D307" s="105">
        <v>1413401.7860000001</v>
      </c>
      <c r="E307" s="105">
        <v>606584.90989999997</v>
      </c>
      <c r="F307" s="105">
        <v>28106.670099999999</v>
      </c>
      <c r="G307" s="89">
        <f t="shared" si="4"/>
        <v>2048093.3660000002</v>
      </c>
    </row>
    <row r="308" spans="1:7" ht="18" x14ac:dyDescent="0.35">
      <c r="A308" s="103">
        <v>303</v>
      </c>
      <c r="B308" s="104" t="s">
        <v>51</v>
      </c>
      <c r="C308" s="104" t="s">
        <v>370</v>
      </c>
      <c r="D308" s="105">
        <v>1659282.9975999999</v>
      </c>
      <c r="E308" s="105">
        <v>712108.92590000003</v>
      </c>
      <c r="F308" s="105">
        <v>32996.222500000003</v>
      </c>
      <c r="G308" s="89">
        <f t="shared" si="4"/>
        <v>2404388.1460000002</v>
      </c>
    </row>
    <row r="309" spans="1:7" ht="18" x14ac:dyDescent="0.35">
      <c r="A309" s="103">
        <v>304</v>
      </c>
      <c r="B309" s="104" t="s">
        <v>51</v>
      </c>
      <c r="C309" s="104" t="s">
        <v>371</v>
      </c>
      <c r="D309" s="105">
        <v>1795978.5959999999</v>
      </c>
      <c r="E309" s="105">
        <v>770774.11789999995</v>
      </c>
      <c r="F309" s="105">
        <v>35714.528200000001</v>
      </c>
      <c r="G309" s="89">
        <f t="shared" si="4"/>
        <v>2602467.2420999999</v>
      </c>
    </row>
    <row r="310" spans="1:7" ht="18" x14ac:dyDescent="0.35">
      <c r="A310" s="103">
        <v>305</v>
      </c>
      <c r="B310" s="104" t="s">
        <v>51</v>
      </c>
      <c r="C310" s="104" t="s">
        <v>372</v>
      </c>
      <c r="D310" s="105">
        <v>1573540.0514</v>
      </c>
      <c r="E310" s="105">
        <v>675310.9129</v>
      </c>
      <c r="F310" s="105">
        <v>31291.152699999999</v>
      </c>
      <c r="G310" s="89">
        <f t="shared" si="4"/>
        <v>2280142.1170000001</v>
      </c>
    </row>
    <row r="311" spans="1:7" ht="18" x14ac:dyDescent="0.35">
      <c r="A311" s="103">
        <v>306</v>
      </c>
      <c r="B311" s="104" t="s">
        <v>51</v>
      </c>
      <c r="C311" s="104" t="s">
        <v>373</v>
      </c>
      <c r="D311" s="105">
        <v>1397925.5160000001</v>
      </c>
      <c r="E311" s="105">
        <v>599943.01100000006</v>
      </c>
      <c r="F311" s="105">
        <v>27798.911599999999</v>
      </c>
      <c r="G311" s="89">
        <f t="shared" si="4"/>
        <v>2025667.4386000002</v>
      </c>
    </row>
    <row r="312" spans="1:7" ht="18" x14ac:dyDescent="0.35">
      <c r="A312" s="103">
        <v>307</v>
      </c>
      <c r="B312" s="104" t="s">
        <v>51</v>
      </c>
      <c r="C312" s="104" t="s">
        <v>374</v>
      </c>
      <c r="D312" s="105">
        <v>1537525.976</v>
      </c>
      <c r="E312" s="105">
        <v>659854.87280000001</v>
      </c>
      <c r="F312" s="105">
        <v>30574.982800000002</v>
      </c>
      <c r="G312" s="89">
        <f t="shared" si="4"/>
        <v>2227955.8315999997</v>
      </c>
    </row>
    <row r="313" spans="1:7" ht="18" x14ac:dyDescent="0.35">
      <c r="A313" s="103">
        <v>308</v>
      </c>
      <c r="B313" s="104" t="s">
        <v>51</v>
      </c>
      <c r="C313" s="104" t="s">
        <v>375</v>
      </c>
      <c r="D313" s="105">
        <v>1495679.3034000001</v>
      </c>
      <c r="E313" s="105">
        <v>641895.67649999994</v>
      </c>
      <c r="F313" s="105">
        <v>29742.827000000001</v>
      </c>
      <c r="G313" s="89">
        <f t="shared" si="4"/>
        <v>2167317.8069000002</v>
      </c>
    </row>
    <row r="314" spans="1:7" ht="18" x14ac:dyDescent="0.35">
      <c r="A314" s="103">
        <v>309</v>
      </c>
      <c r="B314" s="104" t="s">
        <v>51</v>
      </c>
      <c r="C314" s="104" t="s">
        <v>376</v>
      </c>
      <c r="D314" s="105">
        <v>1446707.8570999999</v>
      </c>
      <c r="E314" s="105">
        <v>620878.76489999995</v>
      </c>
      <c r="F314" s="105">
        <v>28768.989000000001</v>
      </c>
      <c r="G314" s="89">
        <f t="shared" si="4"/>
        <v>2096355.611</v>
      </c>
    </row>
    <row r="315" spans="1:7" ht="18" x14ac:dyDescent="0.35">
      <c r="A315" s="103">
        <v>310</v>
      </c>
      <c r="B315" s="104" t="s">
        <v>51</v>
      </c>
      <c r="C315" s="104" t="s">
        <v>377</v>
      </c>
      <c r="D315" s="105">
        <v>1496600.2302000001</v>
      </c>
      <c r="E315" s="105">
        <v>642290.90749999997</v>
      </c>
      <c r="F315" s="105">
        <v>29761.140299999999</v>
      </c>
      <c r="G315" s="89">
        <f t="shared" si="4"/>
        <v>2168652.2779999999</v>
      </c>
    </row>
    <row r="316" spans="1:7" ht="36" x14ac:dyDescent="0.35">
      <c r="A316" s="103">
        <v>311</v>
      </c>
      <c r="B316" s="104" t="s">
        <v>51</v>
      </c>
      <c r="C316" s="104" t="s">
        <v>378</v>
      </c>
      <c r="D316" s="105">
        <v>1510305.9114000001</v>
      </c>
      <c r="E316" s="105">
        <v>648172.92879999999</v>
      </c>
      <c r="F316" s="105">
        <v>30033.689200000001</v>
      </c>
      <c r="G316" s="89">
        <f t="shared" si="4"/>
        <v>2188512.5293999999</v>
      </c>
    </row>
    <row r="317" spans="1:7" ht="18" x14ac:dyDescent="0.35">
      <c r="A317" s="103">
        <v>312</v>
      </c>
      <c r="B317" s="104" t="s">
        <v>51</v>
      </c>
      <c r="C317" s="104" t="s">
        <v>379</v>
      </c>
      <c r="D317" s="105">
        <v>1606708.7627000001</v>
      </c>
      <c r="E317" s="105">
        <v>689545.81759999995</v>
      </c>
      <c r="F317" s="105">
        <v>31950.740099999999</v>
      </c>
      <c r="G317" s="89">
        <f t="shared" si="4"/>
        <v>2328205.3204000001</v>
      </c>
    </row>
    <row r="318" spans="1:7" ht="18" x14ac:dyDescent="0.35">
      <c r="A318" s="103">
        <v>313</v>
      </c>
      <c r="B318" s="104" t="s">
        <v>51</v>
      </c>
      <c r="C318" s="104" t="s">
        <v>380</v>
      </c>
      <c r="D318" s="105">
        <v>1437336.9942999999</v>
      </c>
      <c r="E318" s="105">
        <v>616857.10309999995</v>
      </c>
      <c r="F318" s="105">
        <v>28582.641599999999</v>
      </c>
      <c r="G318" s="89">
        <f t="shared" si="4"/>
        <v>2082776.7389999998</v>
      </c>
    </row>
    <row r="319" spans="1:7" ht="18" x14ac:dyDescent="0.35">
      <c r="A319" s="103">
        <v>314</v>
      </c>
      <c r="B319" s="104" t="s">
        <v>52</v>
      </c>
      <c r="C319" s="104" t="s">
        <v>381</v>
      </c>
      <c r="D319" s="105">
        <v>1500979.6558999999</v>
      </c>
      <c r="E319" s="105">
        <v>644170.41099999996</v>
      </c>
      <c r="F319" s="105">
        <v>29848.228899999998</v>
      </c>
      <c r="G319" s="89">
        <f t="shared" si="4"/>
        <v>2174998.2958</v>
      </c>
    </row>
    <row r="320" spans="1:7" ht="18" x14ac:dyDescent="0.35">
      <c r="A320" s="103">
        <v>315</v>
      </c>
      <c r="B320" s="104" t="s">
        <v>52</v>
      </c>
      <c r="C320" s="104" t="s">
        <v>382</v>
      </c>
      <c r="D320" s="105">
        <v>1775225.5009999999</v>
      </c>
      <c r="E320" s="105">
        <v>761867.58169999998</v>
      </c>
      <c r="F320" s="105">
        <v>35301.835599999999</v>
      </c>
      <c r="G320" s="89">
        <f t="shared" si="4"/>
        <v>2572394.9183</v>
      </c>
    </row>
    <row r="321" spans="1:7" ht="18" x14ac:dyDescent="0.35">
      <c r="A321" s="103">
        <v>316</v>
      </c>
      <c r="B321" s="104" t="s">
        <v>52</v>
      </c>
      <c r="C321" s="104" t="s">
        <v>383</v>
      </c>
      <c r="D321" s="105">
        <v>2203103.2607999998</v>
      </c>
      <c r="E321" s="105">
        <v>945498.44649999996</v>
      </c>
      <c r="F321" s="105">
        <v>43810.540699999998</v>
      </c>
      <c r="G321" s="89">
        <f t="shared" si="4"/>
        <v>3192412.2479999997</v>
      </c>
    </row>
    <row r="322" spans="1:7" ht="18" x14ac:dyDescent="0.35">
      <c r="A322" s="103">
        <v>317</v>
      </c>
      <c r="B322" s="104" t="s">
        <v>52</v>
      </c>
      <c r="C322" s="104" t="s">
        <v>384</v>
      </c>
      <c r="D322" s="105">
        <v>1666390.0777</v>
      </c>
      <c r="E322" s="105">
        <v>715159.04760000005</v>
      </c>
      <c r="F322" s="105">
        <v>33137.5527</v>
      </c>
      <c r="G322" s="89">
        <f t="shared" si="4"/>
        <v>2414686.6779999998</v>
      </c>
    </row>
    <row r="323" spans="1:7" ht="18" x14ac:dyDescent="0.35">
      <c r="A323" s="103">
        <v>318</v>
      </c>
      <c r="B323" s="104" t="s">
        <v>52</v>
      </c>
      <c r="C323" s="104" t="s">
        <v>385</v>
      </c>
      <c r="D323" s="105">
        <v>1429908.0519999999</v>
      </c>
      <c r="E323" s="105">
        <v>613668.84880000004</v>
      </c>
      <c r="F323" s="105">
        <v>28434.910899999999</v>
      </c>
      <c r="G323" s="89">
        <f t="shared" si="4"/>
        <v>2072011.8117</v>
      </c>
    </row>
    <row r="324" spans="1:7" ht="18" x14ac:dyDescent="0.35">
      <c r="A324" s="103">
        <v>319</v>
      </c>
      <c r="B324" s="104" t="s">
        <v>52</v>
      </c>
      <c r="C324" s="104" t="s">
        <v>386</v>
      </c>
      <c r="D324" s="105">
        <v>1402701.8269</v>
      </c>
      <c r="E324" s="105">
        <v>601992.8443</v>
      </c>
      <c r="F324" s="105">
        <v>27893.892500000002</v>
      </c>
      <c r="G324" s="89">
        <f t="shared" si="4"/>
        <v>2032588.5637000001</v>
      </c>
    </row>
    <row r="325" spans="1:7" ht="18" x14ac:dyDescent="0.35">
      <c r="A325" s="103">
        <v>320</v>
      </c>
      <c r="B325" s="104" t="s">
        <v>52</v>
      </c>
      <c r="C325" s="104" t="s">
        <v>387</v>
      </c>
      <c r="D325" s="105">
        <v>1969008.2701999999</v>
      </c>
      <c r="E325" s="105">
        <v>845032.68359999999</v>
      </c>
      <c r="F325" s="105">
        <v>39155.367100000003</v>
      </c>
      <c r="G325" s="89">
        <f t="shared" si="4"/>
        <v>2853196.3208999997</v>
      </c>
    </row>
    <row r="326" spans="1:7" ht="18" x14ac:dyDescent="0.35">
      <c r="A326" s="103">
        <v>321</v>
      </c>
      <c r="B326" s="104" t="s">
        <v>52</v>
      </c>
      <c r="C326" s="104" t="s">
        <v>388</v>
      </c>
      <c r="D326" s="105">
        <v>1652527.6089999999</v>
      </c>
      <c r="E326" s="105">
        <v>709209.73840000003</v>
      </c>
      <c r="F326" s="105">
        <v>32861.885999999999</v>
      </c>
      <c r="G326" s="89">
        <f t="shared" si="4"/>
        <v>2394599.2333999998</v>
      </c>
    </row>
    <row r="327" spans="1:7" ht="18" x14ac:dyDescent="0.35">
      <c r="A327" s="103">
        <v>322</v>
      </c>
      <c r="B327" s="104" t="s">
        <v>52</v>
      </c>
      <c r="C327" s="104" t="s">
        <v>389</v>
      </c>
      <c r="D327" s="105">
        <v>1447504.5164999999</v>
      </c>
      <c r="E327" s="105">
        <v>621220.66460000002</v>
      </c>
      <c r="F327" s="105">
        <v>28784.831200000001</v>
      </c>
      <c r="G327" s="89">
        <f t="shared" ref="G327:G390" si="5">SUM(D327:F327)</f>
        <v>2097510.0123000001</v>
      </c>
    </row>
    <row r="328" spans="1:7" ht="18" x14ac:dyDescent="0.35">
      <c r="A328" s="103">
        <v>323</v>
      </c>
      <c r="B328" s="104" t="s">
        <v>52</v>
      </c>
      <c r="C328" s="104" t="s">
        <v>390</v>
      </c>
      <c r="D328" s="105">
        <v>1529209.7309999999</v>
      </c>
      <c r="E328" s="105">
        <v>656285.81779999996</v>
      </c>
      <c r="F328" s="105">
        <v>30409.607400000001</v>
      </c>
      <c r="G328" s="89">
        <f t="shared" si="5"/>
        <v>2215905.1562000001</v>
      </c>
    </row>
    <row r="329" spans="1:7" ht="18" x14ac:dyDescent="0.35">
      <c r="A329" s="103">
        <v>324</v>
      </c>
      <c r="B329" s="104" t="s">
        <v>52</v>
      </c>
      <c r="C329" s="104" t="s">
        <v>391</v>
      </c>
      <c r="D329" s="105">
        <v>2127219.4641999998</v>
      </c>
      <c r="E329" s="105">
        <v>912931.65179999999</v>
      </c>
      <c r="F329" s="105">
        <v>42301.528299999998</v>
      </c>
      <c r="G329" s="89">
        <f t="shared" si="5"/>
        <v>3082452.6442999998</v>
      </c>
    </row>
    <row r="330" spans="1:7" ht="18" x14ac:dyDescent="0.35">
      <c r="A330" s="103">
        <v>325</v>
      </c>
      <c r="B330" s="104" t="s">
        <v>52</v>
      </c>
      <c r="C330" s="104" t="s">
        <v>392</v>
      </c>
      <c r="D330" s="105">
        <v>1572788.5267</v>
      </c>
      <c r="E330" s="105">
        <v>674988.3835</v>
      </c>
      <c r="F330" s="105">
        <v>31276.207999999999</v>
      </c>
      <c r="G330" s="89">
        <f t="shared" si="5"/>
        <v>2279053.1181999999</v>
      </c>
    </row>
    <row r="331" spans="1:7" ht="18" x14ac:dyDescent="0.35">
      <c r="A331" s="103">
        <v>326</v>
      </c>
      <c r="B331" s="104" t="s">
        <v>52</v>
      </c>
      <c r="C331" s="104" t="s">
        <v>393</v>
      </c>
      <c r="D331" s="105">
        <v>1327689.8851000001</v>
      </c>
      <c r="E331" s="105">
        <v>569800.2206</v>
      </c>
      <c r="F331" s="105">
        <v>26402.2176</v>
      </c>
      <c r="G331" s="89">
        <f t="shared" si="5"/>
        <v>1923892.3233000003</v>
      </c>
    </row>
    <row r="332" spans="1:7" ht="18" x14ac:dyDescent="0.35">
      <c r="A332" s="103">
        <v>327</v>
      </c>
      <c r="B332" s="104" t="s">
        <v>52</v>
      </c>
      <c r="C332" s="104" t="s">
        <v>394</v>
      </c>
      <c r="D332" s="105">
        <v>1824867.3799000001</v>
      </c>
      <c r="E332" s="105">
        <v>783172.2206</v>
      </c>
      <c r="F332" s="105">
        <v>36289.005700000002</v>
      </c>
      <c r="G332" s="89">
        <f t="shared" si="5"/>
        <v>2644328.6062000003</v>
      </c>
    </row>
    <row r="333" spans="1:7" ht="18" x14ac:dyDescent="0.35">
      <c r="A333" s="103">
        <v>328</v>
      </c>
      <c r="B333" s="104" t="s">
        <v>52</v>
      </c>
      <c r="C333" s="104" t="s">
        <v>395</v>
      </c>
      <c r="D333" s="105">
        <v>2052508.6303999999</v>
      </c>
      <c r="E333" s="105">
        <v>880868.25349999999</v>
      </c>
      <c r="F333" s="105">
        <v>40815.8413</v>
      </c>
      <c r="G333" s="89">
        <f t="shared" si="5"/>
        <v>2974192.7251999998</v>
      </c>
    </row>
    <row r="334" spans="1:7" ht="18" x14ac:dyDescent="0.35">
      <c r="A334" s="103">
        <v>329</v>
      </c>
      <c r="B334" s="104" t="s">
        <v>52</v>
      </c>
      <c r="C334" s="104" t="s">
        <v>396</v>
      </c>
      <c r="D334" s="105">
        <v>1504291.1821999999</v>
      </c>
      <c r="E334" s="105">
        <v>645591.60770000005</v>
      </c>
      <c r="F334" s="105">
        <v>29914.081300000002</v>
      </c>
      <c r="G334" s="89">
        <f t="shared" si="5"/>
        <v>2179796.8712000004</v>
      </c>
    </row>
    <row r="335" spans="1:7" ht="18" x14ac:dyDescent="0.35">
      <c r="A335" s="103">
        <v>330</v>
      </c>
      <c r="B335" s="104" t="s">
        <v>52</v>
      </c>
      <c r="C335" s="104" t="s">
        <v>397</v>
      </c>
      <c r="D335" s="105">
        <v>1591825.2261000001</v>
      </c>
      <c r="E335" s="105">
        <v>683158.3</v>
      </c>
      <c r="F335" s="105">
        <v>31654.768599999999</v>
      </c>
      <c r="G335" s="89">
        <f t="shared" si="5"/>
        <v>2306638.2947000004</v>
      </c>
    </row>
    <row r="336" spans="1:7" ht="18" x14ac:dyDescent="0.35">
      <c r="A336" s="103">
        <v>331</v>
      </c>
      <c r="B336" s="104" t="s">
        <v>52</v>
      </c>
      <c r="C336" s="104" t="s">
        <v>398</v>
      </c>
      <c r="D336" s="105">
        <v>1660245.8829999999</v>
      </c>
      <c r="E336" s="105">
        <v>712522.1642</v>
      </c>
      <c r="F336" s="105">
        <v>33015.370300000002</v>
      </c>
      <c r="G336" s="89">
        <f t="shared" si="5"/>
        <v>2405783.4175</v>
      </c>
    </row>
    <row r="337" spans="1:7" ht="18" x14ac:dyDescent="0.35">
      <c r="A337" s="103">
        <v>332</v>
      </c>
      <c r="B337" s="104" t="s">
        <v>52</v>
      </c>
      <c r="C337" s="104" t="s">
        <v>399</v>
      </c>
      <c r="D337" s="105">
        <v>1715277.3748000001</v>
      </c>
      <c r="E337" s="105">
        <v>736139.84519999998</v>
      </c>
      <c r="F337" s="105">
        <v>34109.717199999999</v>
      </c>
      <c r="G337" s="89">
        <f t="shared" si="5"/>
        <v>2485526.9372</v>
      </c>
    </row>
    <row r="338" spans="1:7" ht="18" x14ac:dyDescent="0.35">
      <c r="A338" s="103">
        <v>333</v>
      </c>
      <c r="B338" s="104" t="s">
        <v>52</v>
      </c>
      <c r="C338" s="104" t="s">
        <v>400</v>
      </c>
      <c r="D338" s="105">
        <v>1730108.8385999999</v>
      </c>
      <c r="E338" s="105">
        <v>742505.0148</v>
      </c>
      <c r="F338" s="105">
        <v>34404.653200000001</v>
      </c>
      <c r="G338" s="89">
        <f t="shared" si="5"/>
        <v>2507018.5066</v>
      </c>
    </row>
    <row r="339" spans="1:7" ht="18" x14ac:dyDescent="0.35">
      <c r="A339" s="103">
        <v>334</v>
      </c>
      <c r="B339" s="104" t="s">
        <v>52</v>
      </c>
      <c r="C339" s="104" t="s">
        <v>401</v>
      </c>
      <c r="D339" s="105">
        <v>1620765.0759000001</v>
      </c>
      <c r="E339" s="105">
        <v>695578.31839999999</v>
      </c>
      <c r="F339" s="105">
        <v>32230.261600000002</v>
      </c>
      <c r="G339" s="89">
        <f t="shared" si="5"/>
        <v>2348573.6558999997</v>
      </c>
    </row>
    <row r="340" spans="1:7" ht="18" x14ac:dyDescent="0.35">
      <c r="A340" s="103">
        <v>335</v>
      </c>
      <c r="B340" s="104" t="s">
        <v>52</v>
      </c>
      <c r="C340" s="104" t="s">
        <v>402</v>
      </c>
      <c r="D340" s="105">
        <v>1486661.5453999999</v>
      </c>
      <c r="E340" s="105">
        <v>638025.55539999995</v>
      </c>
      <c r="F340" s="105">
        <v>29563.5013</v>
      </c>
      <c r="G340" s="89">
        <f t="shared" si="5"/>
        <v>2154250.6021000003</v>
      </c>
    </row>
    <row r="341" spans="1:7" ht="18" x14ac:dyDescent="0.35">
      <c r="A341" s="103">
        <v>336</v>
      </c>
      <c r="B341" s="104" t="s">
        <v>52</v>
      </c>
      <c r="C341" s="104" t="s">
        <v>403</v>
      </c>
      <c r="D341" s="105">
        <v>1824458.5492</v>
      </c>
      <c r="E341" s="105">
        <v>782996.76399999997</v>
      </c>
      <c r="F341" s="105">
        <v>36280.875699999997</v>
      </c>
      <c r="G341" s="89">
        <f t="shared" si="5"/>
        <v>2643736.1889</v>
      </c>
    </row>
    <row r="342" spans="1:7" ht="18" x14ac:dyDescent="0.35">
      <c r="A342" s="103">
        <v>337</v>
      </c>
      <c r="B342" s="104" t="s">
        <v>52</v>
      </c>
      <c r="C342" s="104" t="s">
        <v>404</v>
      </c>
      <c r="D342" s="105">
        <v>1349202.5257000001</v>
      </c>
      <c r="E342" s="105">
        <v>579032.72840000002</v>
      </c>
      <c r="F342" s="105">
        <v>26830.0144</v>
      </c>
      <c r="G342" s="89">
        <f t="shared" si="5"/>
        <v>1955065.2685</v>
      </c>
    </row>
    <row r="343" spans="1:7" ht="18" x14ac:dyDescent="0.35">
      <c r="A343" s="103">
        <v>338</v>
      </c>
      <c r="B343" s="104" t="s">
        <v>52</v>
      </c>
      <c r="C343" s="104" t="s">
        <v>405</v>
      </c>
      <c r="D343" s="105">
        <v>1693410.2827000001</v>
      </c>
      <c r="E343" s="105">
        <v>726755.21849999996</v>
      </c>
      <c r="F343" s="105">
        <v>33674.871899999998</v>
      </c>
      <c r="G343" s="89">
        <f t="shared" si="5"/>
        <v>2453840.3731</v>
      </c>
    </row>
    <row r="344" spans="1:7" ht="18" x14ac:dyDescent="0.35">
      <c r="A344" s="103">
        <v>339</v>
      </c>
      <c r="B344" s="104" t="s">
        <v>52</v>
      </c>
      <c r="C344" s="104" t="s">
        <v>406</v>
      </c>
      <c r="D344" s="105">
        <v>1540148.0695</v>
      </c>
      <c r="E344" s="105">
        <v>660980.18790000002</v>
      </c>
      <c r="F344" s="105">
        <v>30627.125400000001</v>
      </c>
      <c r="G344" s="89">
        <f t="shared" si="5"/>
        <v>2231755.3827999998</v>
      </c>
    </row>
    <row r="345" spans="1:7" ht="18" x14ac:dyDescent="0.35">
      <c r="A345" s="103">
        <v>340</v>
      </c>
      <c r="B345" s="104" t="s">
        <v>52</v>
      </c>
      <c r="C345" s="104" t="s">
        <v>407</v>
      </c>
      <c r="D345" s="105">
        <v>1427139.1631</v>
      </c>
      <c r="E345" s="105">
        <v>612480.53399999999</v>
      </c>
      <c r="F345" s="105">
        <v>28379.849300000002</v>
      </c>
      <c r="G345" s="89">
        <f t="shared" si="5"/>
        <v>2067999.5463999999</v>
      </c>
    </row>
    <row r="346" spans="1:7" ht="18" x14ac:dyDescent="0.35">
      <c r="A346" s="103">
        <v>341</v>
      </c>
      <c r="B346" s="104" t="s">
        <v>53</v>
      </c>
      <c r="C346" s="104" t="s">
        <v>408</v>
      </c>
      <c r="D346" s="105">
        <v>2672015.9597999998</v>
      </c>
      <c r="E346" s="105">
        <v>1146740.1388000001</v>
      </c>
      <c r="F346" s="105">
        <v>53135.2598</v>
      </c>
      <c r="G346" s="89">
        <f t="shared" si="5"/>
        <v>3871891.3584000003</v>
      </c>
    </row>
    <row r="347" spans="1:7" ht="18" x14ac:dyDescent="0.35">
      <c r="A347" s="103">
        <v>342</v>
      </c>
      <c r="B347" s="104" t="s">
        <v>53</v>
      </c>
      <c r="C347" s="104" t="s">
        <v>409</v>
      </c>
      <c r="D347" s="105">
        <v>2716976.2075</v>
      </c>
      <c r="E347" s="105">
        <v>1166035.5777</v>
      </c>
      <c r="F347" s="105">
        <v>54029.331700000002</v>
      </c>
      <c r="G347" s="89">
        <f t="shared" si="5"/>
        <v>3937041.1168999998</v>
      </c>
    </row>
    <row r="348" spans="1:7" ht="18" x14ac:dyDescent="0.35">
      <c r="A348" s="103">
        <v>343</v>
      </c>
      <c r="B348" s="104" t="s">
        <v>53</v>
      </c>
      <c r="C348" s="104" t="s">
        <v>410</v>
      </c>
      <c r="D348" s="105">
        <v>2248514.7837999999</v>
      </c>
      <c r="E348" s="105">
        <v>964987.55779999995</v>
      </c>
      <c r="F348" s="105">
        <v>44713.586600000002</v>
      </c>
      <c r="G348" s="89">
        <f t="shared" si="5"/>
        <v>3258215.9282</v>
      </c>
    </row>
    <row r="349" spans="1:7" ht="18" x14ac:dyDescent="0.35">
      <c r="A349" s="103">
        <v>344</v>
      </c>
      <c r="B349" s="104" t="s">
        <v>53</v>
      </c>
      <c r="C349" s="104" t="s">
        <v>847</v>
      </c>
      <c r="D349" s="105">
        <v>1731324.2161000001</v>
      </c>
      <c r="E349" s="105">
        <v>743026.61430000002</v>
      </c>
      <c r="F349" s="105">
        <v>34428.822</v>
      </c>
      <c r="G349" s="89">
        <f t="shared" si="5"/>
        <v>2508779.6524000005</v>
      </c>
    </row>
    <row r="350" spans="1:7" ht="18" x14ac:dyDescent="0.35">
      <c r="A350" s="103">
        <v>345</v>
      </c>
      <c r="B350" s="104" t="s">
        <v>53</v>
      </c>
      <c r="C350" s="104" t="s">
        <v>411</v>
      </c>
      <c r="D350" s="105">
        <v>2846218.8530999999</v>
      </c>
      <c r="E350" s="105">
        <v>1221502.2109999999</v>
      </c>
      <c r="F350" s="105">
        <v>56599.429199999999</v>
      </c>
      <c r="G350" s="89">
        <f t="shared" si="5"/>
        <v>4124320.4933000002</v>
      </c>
    </row>
    <row r="351" spans="1:7" ht="18" x14ac:dyDescent="0.35">
      <c r="A351" s="103">
        <v>346</v>
      </c>
      <c r="B351" s="104" t="s">
        <v>53</v>
      </c>
      <c r="C351" s="104" t="s">
        <v>412</v>
      </c>
      <c r="D351" s="105">
        <v>1906709.8884999999</v>
      </c>
      <c r="E351" s="105">
        <v>818296.29579999996</v>
      </c>
      <c r="F351" s="105">
        <v>37916.512000000002</v>
      </c>
      <c r="G351" s="89">
        <f t="shared" si="5"/>
        <v>2762922.6963</v>
      </c>
    </row>
    <row r="352" spans="1:7" ht="18" x14ac:dyDescent="0.35">
      <c r="A352" s="103">
        <v>347</v>
      </c>
      <c r="B352" s="104" t="s">
        <v>53</v>
      </c>
      <c r="C352" s="104" t="s">
        <v>413</v>
      </c>
      <c r="D352" s="105">
        <v>1662647.2725</v>
      </c>
      <c r="E352" s="105">
        <v>713552.76040000003</v>
      </c>
      <c r="F352" s="105">
        <v>33063.123899999999</v>
      </c>
      <c r="G352" s="89">
        <f t="shared" si="5"/>
        <v>2409263.1568</v>
      </c>
    </row>
    <row r="353" spans="1:7" ht="18" x14ac:dyDescent="0.35">
      <c r="A353" s="103">
        <v>348</v>
      </c>
      <c r="B353" s="104" t="s">
        <v>53</v>
      </c>
      <c r="C353" s="104" t="s">
        <v>414</v>
      </c>
      <c r="D353" s="105">
        <v>2215368.4770999998</v>
      </c>
      <c r="E353" s="105">
        <v>950762.26839999994</v>
      </c>
      <c r="F353" s="105">
        <v>44054.444799999997</v>
      </c>
      <c r="G353" s="89">
        <f t="shared" si="5"/>
        <v>3210185.1902999999</v>
      </c>
    </row>
    <row r="354" spans="1:7" ht="18" x14ac:dyDescent="0.35">
      <c r="A354" s="103">
        <v>349</v>
      </c>
      <c r="B354" s="104" t="s">
        <v>53</v>
      </c>
      <c r="C354" s="104" t="s">
        <v>415</v>
      </c>
      <c r="D354" s="105">
        <v>2443781.8779000002</v>
      </c>
      <c r="E354" s="105">
        <v>1048789.6825000001</v>
      </c>
      <c r="F354" s="105">
        <v>48596.635199999997</v>
      </c>
      <c r="G354" s="89">
        <f t="shared" si="5"/>
        <v>3541168.1956000002</v>
      </c>
    </row>
    <row r="355" spans="1:7" ht="18" x14ac:dyDescent="0.35">
      <c r="A355" s="103">
        <v>350</v>
      </c>
      <c r="B355" s="104" t="s">
        <v>53</v>
      </c>
      <c r="C355" s="104" t="s">
        <v>416</v>
      </c>
      <c r="D355" s="105">
        <v>2308642.9219</v>
      </c>
      <c r="E355" s="105">
        <v>990792.54940000002</v>
      </c>
      <c r="F355" s="105">
        <v>45909.284699999997</v>
      </c>
      <c r="G355" s="89">
        <f t="shared" si="5"/>
        <v>3345344.7560000001</v>
      </c>
    </row>
    <row r="356" spans="1:7" ht="18" x14ac:dyDescent="0.35">
      <c r="A356" s="103">
        <v>351</v>
      </c>
      <c r="B356" s="104" t="s">
        <v>53</v>
      </c>
      <c r="C356" s="104" t="s">
        <v>417</v>
      </c>
      <c r="D356" s="105">
        <v>2464837.4553999999</v>
      </c>
      <c r="E356" s="105">
        <v>1057826.0341</v>
      </c>
      <c r="F356" s="105">
        <v>49015.342900000003</v>
      </c>
      <c r="G356" s="89">
        <f t="shared" si="5"/>
        <v>3571678.8324000002</v>
      </c>
    </row>
    <row r="357" spans="1:7" ht="18" x14ac:dyDescent="0.35">
      <c r="A357" s="103">
        <v>352</v>
      </c>
      <c r="B357" s="104" t="s">
        <v>53</v>
      </c>
      <c r="C357" s="104" t="s">
        <v>418</v>
      </c>
      <c r="D357" s="105">
        <v>2130048.6028999998</v>
      </c>
      <c r="E357" s="105">
        <v>914145.82380000001</v>
      </c>
      <c r="F357" s="105">
        <v>42357.788099999998</v>
      </c>
      <c r="G357" s="89">
        <f t="shared" si="5"/>
        <v>3086552.2147999997</v>
      </c>
    </row>
    <row r="358" spans="1:7" ht="18" x14ac:dyDescent="0.35">
      <c r="A358" s="103">
        <v>353</v>
      </c>
      <c r="B358" s="104" t="s">
        <v>53</v>
      </c>
      <c r="C358" s="104" t="s">
        <v>419</v>
      </c>
      <c r="D358" s="105">
        <v>1845405.3045999999</v>
      </c>
      <c r="E358" s="105">
        <v>791986.4129</v>
      </c>
      <c r="F358" s="105">
        <v>36697.419399999999</v>
      </c>
      <c r="G358" s="89">
        <f t="shared" si="5"/>
        <v>2674089.1368999998</v>
      </c>
    </row>
    <row r="359" spans="1:7" ht="18" x14ac:dyDescent="0.35">
      <c r="A359" s="103">
        <v>354</v>
      </c>
      <c r="B359" s="104" t="s">
        <v>53</v>
      </c>
      <c r="C359" s="104" t="s">
        <v>420</v>
      </c>
      <c r="D359" s="105">
        <v>1900161.7449</v>
      </c>
      <c r="E359" s="105">
        <v>815486.05099999998</v>
      </c>
      <c r="F359" s="105">
        <v>37786.296699999999</v>
      </c>
      <c r="G359" s="89">
        <f t="shared" si="5"/>
        <v>2753434.0926000001</v>
      </c>
    </row>
    <row r="360" spans="1:7" ht="18" x14ac:dyDescent="0.35">
      <c r="A360" s="103">
        <v>355</v>
      </c>
      <c r="B360" s="104" t="s">
        <v>53</v>
      </c>
      <c r="C360" s="104" t="s">
        <v>421</v>
      </c>
      <c r="D360" s="105">
        <v>2199623.2340000002</v>
      </c>
      <c r="E360" s="105">
        <v>944004.9351</v>
      </c>
      <c r="F360" s="105">
        <v>43741.337500000001</v>
      </c>
      <c r="G360" s="89">
        <f t="shared" si="5"/>
        <v>3187369.5066</v>
      </c>
    </row>
    <row r="361" spans="1:7" ht="18" x14ac:dyDescent="0.35">
      <c r="A361" s="103">
        <v>356</v>
      </c>
      <c r="B361" s="104" t="s">
        <v>53</v>
      </c>
      <c r="C361" s="104" t="s">
        <v>422</v>
      </c>
      <c r="D361" s="105">
        <v>1706101.5858</v>
      </c>
      <c r="E361" s="105">
        <v>732201.90249999997</v>
      </c>
      <c r="F361" s="105">
        <v>33927.249100000001</v>
      </c>
      <c r="G361" s="89">
        <f t="shared" si="5"/>
        <v>2472230.7374</v>
      </c>
    </row>
    <row r="362" spans="1:7" ht="18" x14ac:dyDescent="0.35">
      <c r="A362" s="103">
        <v>357</v>
      </c>
      <c r="B362" s="104" t="s">
        <v>53</v>
      </c>
      <c r="C362" s="104" t="s">
        <v>423</v>
      </c>
      <c r="D362" s="105">
        <v>2373909.0553000001</v>
      </c>
      <c r="E362" s="105">
        <v>1018802.5972</v>
      </c>
      <c r="F362" s="105">
        <v>47207.156000000003</v>
      </c>
      <c r="G362" s="89">
        <f t="shared" si="5"/>
        <v>3439918.8084999998</v>
      </c>
    </row>
    <row r="363" spans="1:7" ht="18" x14ac:dyDescent="0.35">
      <c r="A363" s="103">
        <v>358</v>
      </c>
      <c r="B363" s="104" t="s">
        <v>53</v>
      </c>
      <c r="C363" s="104" t="s">
        <v>424</v>
      </c>
      <c r="D363" s="105">
        <v>1596724.7472000001</v>
      </c>
      <c r="E363" s="105">
        <v>685261.0111</v>
      </c>
      <c r="F363" s="105">
        <v>31752.1996</v>
      </c>
      <c r="G363" s="89">
        <f t="shared" si="5"/>
        <v>2313737.9578999998</v>
      </c>
    </row>
    <row r="364" spans="1:7" ht="18" x14ac:dyDescent="0.35">
      <c r="A364" s="103">
        <v>359</v>
      </c>
      <c r="B364" s="104" t="s">
        <v>53</v>
      </c>
      <c r="C364" s="104" t="s">
        <v>425</v>
      </c>
      <c r="D364" s="105">
        <v>2106876.2672999999</v>
      </c>
      <c r="E364" s="105">
        <v>904201.03009999997</v>
      </c>
      <c r="F364" s="105">
        <v>41896.986900000004</v>
      </c>
      <c r="G364" s="89">
        <f t="shared" si="5"/>
        <v>3052974.2842999999</v>
      </c>
    </row>
    <row r="365" spans="1:7" ht="18" x14ac:dyDescent="0.35">
      <c r="A365" s="103">
        <v>360</v>
      </c>
      <c r="B365" s="104" t="s">
        <v>53</v>
      </c>
      <c r="C365" s="104" t="s">
        <v>426</v>
      </c>
      <c r="D365" s="105">
        <v>1766462.0865</v>
      </c>
      <c r="E365" s="105">
        <v>758106.61640000006</v>
      </c>
      <c r="F365" s="105">
        <v>35127.567799999997</v>
      </c>
      <c r="G365" s="89">
        <f t="shared" si="5"/>
        <v>2559696.2706999998</v>
      </c>
    </row>
    <row r="366" spans="1:7" ht="18" x14ac:dyDescent="0.35">
      <c r="A366" s="103">
        <v>361</v>
      </c>
      <c r="B366" s="104" t="s">
        <v>53</v>
      </c>
      <c r="C366" s="104" t="s">
        <v>427</v>
      </c>
      <c r="D366" s="105">
        <v>2251594.7601000001</v>
      </c>
      <c r="E366" s="105">
        <v>966309.38089999999</v>
      </c>
      <c r="F366" s="105">
        <v>44774.834499999997</v>
      </c>
      <c r="G366" s="89">
        <f t="shared" si="5"/>
        <v>3262678.9754999997</v>
      </c>
    </row>
    <row r="367" spans="1:7" ht="18" x14ac:dyDescent="0.35">
      <c r="A367" s="103">
        <v>362</v>
      </c>
      <c r="B367" s="104" t="s">
        <v>53</v>
      </c>
      <c r="C367" s="104" t="s">
        <v>428</v>
      </c>
      <c r="D367" s="105">
        <v>2519080.6022999999</v>
      </c>
      <c r="E367" s="105">
        <v>1081105.3838</v>
      </c>
      <c r="F367" s="105">
        <v>50094.012999999999</v>
      </c>
      <c r="G367" s="89">
        <f t="shared" si="5"/>
        <v>3650279.9990999997</v>
      </c>
    </row>
    <row r="368" spans="1:7" ht="18" x14ac:dyDescent="0.35">
      <c r="A368" s="103">
        <v>363</v>
      </c>
      <c r="B368" s="104" t="s">
        <v>53</v>
      </c>
      <c r="C368" s="104" t="s">
        <v>429</v>
      </c>
      <c r="D368" s="105">
        <v>2572198.9372999999</v>
      </c>
      <c r="E368" s="105">
        <v>1103902.0016000001</v>
      </c>
      <c r="F368" s="105">
        <v>51150.315199999997</v>
      </c>
      <c r="G368" s="89">
        <f t="shared" si="5"/>
        <v>3727251.2541</v>
      </c>
    </row>
    <row r="369" spans="1:7" ht="18" x14ac:dyDescent="0.35">
      <c r="A369" s="103">
        <v>364</v>
      </c>
      <c r="B369" s="104" t="s">
        <v>54</v>
      </c>
      <c r="C369" s="104" t="s">
        <v>430</v>
      </c>
      <c r="D369" s="105">
        <v>1650631.8123000001</v>
      </c>
      <c r="E369" s="105">
        <v>708396.12569999998</v>
      </c>
      <c r="F369" s="105">
        <v>32824.186500000003</v>
      </c>
      <c r="G369" s="89">
        <f t="shared" si="5"/>
        <v>2391852.1244999999</v>
      </c>
    </row>
    <row r="370" spans="1:7" ht="18" x14ac:dyDescent="0.35">
      <c r="A370" s="103">
        <v>365</v>
      </c>
      <c r="B370" s="104" t="s">
        <v>54</v>
      </c>
      <c r="C370" s="104" t="s">
        <v>431</v>
      </c>
      <c r="D370" s="105">
        <v>1690680.7699</v>
      </c>
      <c r="E370" s="105">
        <v>725583.80260000005</v>
      </c>
      <c r="F370" s="105">
        <v>33620.5933</v>
      </c>
      <c r="G370" s="89">
        <f t="shared" si="5"/>
        <v>2449885.1657999996</v>
      </c>
    </row>
    <row r="371" spans="1:7" ht="18" x14ac:dyDescent="0.35">
      <c r="A371" s="103">
        <v>366</v>
      </c>
      <c r="B371" s="104" t="s">
        <v>54</v>
      </c>
      <c r="C371" s="104" t="s">
        <v>432</v>
      </c>
      <c r="D371" s="105">
        <v>1541567.7718</v>
      </c>
      <c r="E371" s="105">
        <v>661589.4767</v>
      </c>
      <c r="F371" s="105">
        <v>30655.3573</v>
      </c>
      <c r="G371" s="89">
        <f t="shared" si="5"/>
        <v>2233812.6057999996</v>
      </c>
    </row>
    <row r="372" spans="1:7" ht="18" x14ac:dyDescent="0.35">
      <c r="A372" s="103">
        <v>367</v>
      </c>
      <c r="B372" s="104" t="s">
        <v>54</v>
      </c>
      <c r="C372" s="104" t="s">
        <v>433</v>
      </c>
      <c r="D372" s="105">
        <v>1672387.9117999999</v>
      </c>
      <c r="E372" s="105">
        <v>717733.11800000002</v>
      </c>
      <c r="F372" s="105">
        <v>33256.8246</v>
      </c>
      <c r="G372" s="89">
        <f t="shared" si="5"/>
        <v>2423377.8543999996</v>
      </c>
    </row>
    <row r="373" spans="1:7" ht="18" x14ac:dyDescent="0.35">
      <c r="A373" s="103">
        <v>368</v>
      </c>
      <c r="B373" s="104" t="s">
        <v>54</v>
      </c>
      <c r="C373" s="104" t="s">
        <v>434</v>
      </c>
      <c r="D373" s="105">
        <v>2026989.2027</v>
      </c>
      <c r="E373" s="105">
        <v>869916.16619999998</v>
      </c>
      <c r="F373" s="105">
        <v>40308.366199999997</v>
      </c>
      <c r="G373" s="89">
        <f t="shared" si="5"/>
        <v>2937213.7351000002</v>
      </c>
    </row>
    <row r="374" spans="1:7" ht="18" x14ac:dyDescent="0.35">
      <c r="A374" s="103">
        <v>369</v>
      </c>
      <c r="B374" s="104" t="s">
        <v>54</v>
      </c>
      <c r="C374" s="104" t="s">
        <v>435</v>
      </c>
      <c r="D374" s="105">
        <v>1614912.2689</v>
      </c>
      <c r="E374" s="105">
        <v>693066.4889</v>
      </c>
      <c r="F374" s="105">
        <v>32113.873599999999</v>
      </c>
      <c r="G374" s="89">
        <f t="shared" si="5"/>
        <v>2340092.6313999998</v>
      </c>
    </row>
    <row r="375" spans="1:7" ht="18" x14ac:dyDescent="0.35">
      <c r="A375" s="103">
        <v>370</v>
      </c>
      <c r="B375" s="104" t="s">
        <v>54</v>
      </c>
      <c r="C375" s="104" t="s">
        <v>436</v>
      </c>
      <c r="D375" s="105">
        <v>2606644.0553000001</v>
      </c>
      <c r="E375" s="105">
        <v>1118684.6976000001</v>
      </c>
      <c r="F375" s="105">
        <v>51835.285100000001</v>
      </c>
      <c r="G375" s="89">
        <f t="shared" si="5"/>
        <v>3777164.0380000002</v>
      </c>
    </row>
    <row r="376" spans="1:7" ht="18" x14ac:dyDescent="0.35">
      <c r="A376" s="103">
        <v>371</v>
      </c>
      <c r="B376" s="104" t="s">
        <v>54</v>
      </c>
      <c r="C376" s="104" t="s">
        <v>437</v>
      </c>
      <c r="D376" s="105">
        <v>1775947.7450999999</v>
      </c>
      <c r="E376" s="105">
        <v>762177.54469999997</v>
      </c>
      <c r="F376" s="105">
        <v>35316.197999999997</v>
      </c>
      <c r="G376" s="89">
        <f t="shared" si="5"/>
        <v>2573441.4877999998</v>
      </c>
    </row>
    <row r="377" spans="1:7" ht="18" x14ac:dyDescent="0.35">
      <c r="A377" s="103">
        <v>372</v>
      </c>
      <c r="B377" s="104" t="s">
        <v>54</v>
      </c>
      <c r="C377" s="104" t="s">
        <v>438</v>
      </c>
      <c r="D377" s="105">
        <v>1909074.8884999999</v>
      </c>
      <c r="E377" s="105">
        <v>819311.27489999996</v>
      </c>
      <c r="F377" s="105">
        <v>37963.542000000001</v>
      </c>
      <c r="G377" s="89">
        <f t="shared" si="5"/>
        <v>2766349.7053999999</v>
      </c>
    </row>
    <row r="378" spans="1:7" ht="18" x14ac:dyDescent="0.35">
      <c r="A378" s="103">
        <v>373</v>
      </c>
      <c r="B378" s="104" t="s">
        <v>54</v>
      </c>
      <c r="C378" s="104" t="s">
        <v>439</v>
      </c>
      <c r="D378" s="105">
        <v>1922445.5082</v>
      </c>
      <c r="E378" s="105">
        <v>825049.49899999995</v>
      </c>
      <c r="F378" s="105">
        <v>38229.427900000002</v>
      </c>
      <c r="G378" s="89">
        <f t="shared" si="5"/>
        <v>2785724.4350999999</v>
      </c>
    </row>
    <row r="379" spans="1:7" ht="18" x14ac:dyDescent="0.35">
      <c r="A379" s="103">
        <v>374</v>
      </c>
      <c r="B379" s="104" t="s">
        <v>54</v>
      </c>
      <c r="C379" s="104" t="s">
        <v>440</v>
      </c>
      <c r="D379" s="105">
        <v>1781841.2933</v>
      </c>
      <c r="E379" s="105">
        <v>764706.8591</v>
      </c>
      <c r="F379" s="105">
        <v>35433.396099999998</v>
      </c>
      <c r="G379" s="89">
        <f t="shared" si="5"/>
        <v>2581981.5485</v>
      </c>
    </row>
    <row r="380" spans="1:7" ht="18" x14ac:dyDescent="0.35">
      <c r="A380" s="103">
        <v>375</v>
      </c>
      <c r="B380" s="104" t="s">
        <v>54</v>
      </c>
      <c r="C380" s="104" t="s">
        <v>441</v>
      </c>
      <c r="D380" s="105">
        <v>1745641.2467</v>
      </c>
      <c r="E380" s="105">
        <v>749171.00639999995</v>
      </c>
      <c r="F380" s="105">
        <v>34713.528100000003</v>
      </c>
      <c r="G380" s="89">
        <f t="shared" si="5"/>
        <v>2529525.7812000001</v>
      </c>
    </row>
    <row r="381" spans="1:7" ht="18" x14ac:dyDescent="0.35">
      <c r="A381" s="103">
        <v>376</v>
      </c>
      <c r="B381" s="104" t="s">
        <v>54</v>
      </c>
      <c r="C381" s="104" t="s">
        <v>442</v>
      </c>
      <c r="D381" s="105">
        <v>1823948.2982999999</v>
      </c>
      <c r="E381" s="105">
        <v>782777.78139999998</v>
      </c>
      <c r="F381" s="105">
        <v>36270.728900000002</v>
      </c>
      <c r="G381" s="89">
        <f t="shared" si="5"/>
        <v>2642996.8085999996</v>
      </c>
    </row>
    <row r="382" spans="1:7" ht="18" x14ac:dyDescent="0.35">
      <c r="A382" s="103">
        <v>377</v>
      </c>
      <c r="B382" s="104" t="s">
        <v>54</v>
      </c>
      <c r="C382" s="104" t="s">
        <v>443</v>
      </c>
      <c r="D382" s="105">
        <v>1626970.0667999999</v>
      </c>
      <c r="E382" s="105">
        <v>698241.29359999998</v>
      </c>
      <c r="F382" s="105">
        <v>32353.652999999998</v>
      </c>
      <c r="G382" s="89">
        <f t="shared" si="5"/>
        <v>2357565.0133999996</v>
      </c>
    </row>
    <row r="383" spans="1:7" ht="18" x14ac:dyDescent="0.35">
      <c r="A383" s="103">
        <v>378</v>
      </c>
      <c r="B383" s="104" t="s">
        <v>54</v>
      </c>
      <c r="C383" s="104" t="s">
        <v>444</v>
      </c>
      <c r="D383" s="105">
        <v>1618480.1433999999</v>
      </c>
      <c r="E383" s="105">
        <v>694597.70160000003</v>
      </c>
      <c r="F383" s="105">
        <v>32184.823799999998</v>
      </c>
      <c r="G383" s="89">
        <f t="shared" si="5"/>
        <v>2345262.6687999996</v>
      </c>
    </row>
    <row r="384" spans="1:7" ht="18" x14ac:dyDescent="0.35">
      <c r="A384" s="103">
        <v>379</v>
      </c>
      <c r="B384" s="104" t="s">
        <v>54</v>
      </c>
      <c r="C384" s="104" t="s">
        <v>445</v>
      </c>
      <c r="D384" s="105">
        <v>1749206.1825999999</v>
      </c>
      <c r="E384" s="105">
        <v>750700.95790000004</v>
      </c>
      <c r="F384" s="105">
        <v>34784.419800000003</v>
      </c>
      <c r="G384" s="89">
        <f t="shared" si="5"/>
        <v>2534691.5602999995</v>
      </c>
    </row>
    <row r="385" spans="1:7" ht="18" x14ac:dyDescent="0.35">
      <c r="A385" s="103">
        <v>380</v>
      </c>
      <c r="B385" s="104" t="s">
        <v>54</v>
      </c>
      <c r="C385" s="104" t="s">
        <v>446</v>
      </c>
      <c r="D385" s="105">
        <v>1997472.2010999999</v>
      </c>
      <c r="E385" s="105">
        <v>857248.45349999995</v>
      </c>
      <c r="F385" s="105">
        <v>39721.396099999998</v>
      </c>
      <c r="G385" s="89">
        <f t="shared" si="5"/>
        <v>2894442.0507</v>
      </c>
    </row>
    <row r="386" spans="1:7" ht="18" x14ac:dyDescent="0.35">
      <c r="A386" s="103">
        <v>381</v>
      </c>
      <c r="B386" s="104" t="s">
        <v>54</v>
      </c>
      <c r="C386" s="104" t="s">
        <v>447</v>
      </c>
      <c r="D386" s="105">
        <v>2401504.2400000002</v>
      </c>
      <c r="E386" s="105">
        <v>1030645.5302</v>
      </c>
      <c r="F386" s="105">
        <v>47755.909200000002</v>
      </c>
      <c r="G386" s="89">
        <f t="shared" si="5"/>
        <v>3479905.6794000003</v>
      </c>
    </row>
    <row r="387" spans="1:7" ht="18" x14ac:dyDescent="0.35">
      <c r="A387" s="103">
        <v>382</v>
      </c>
      <c r="B387" s="104" t="s">
        <v>54</v>
      </c>
      <c r="C387" s="104" t="s">
        <v>448</v>
      </c>
      <c r="D387" s="105">
        <v>1651093.4894999999</v>
      </c>
      <c r="E387" s="105">
        <v>708594.26210000005</v>
      </c>
      <c r="F387" s="105">
        <v>32833.367299999998</v>
      </c>
      <c r="G387" s="89">
        <f t="shared" si="5"/>
        <v>2392521.1189000001</v>
      </c>
    </row>
    <row r="388" spans="1:7" ht="18" x14ac:dyDescent="0.35">
      <c r="A388" s="103">
        <v>383</v>
      </c>
      <c r="B388" s="104" t="s">
        <v>54</v>
      </c>
      <c r="C388" s="104" t="s">
        <v>449</v>
      </c>
      <c r="D388" s="105">
        <v>1590938.5427000001</v>
      </c>
      <c r="E388" s="105">
        <v>682777.76509999996</v>
      </c>
      <c r="F388" s="105">
        <v>31637.136200000001</v>
      </c>
      <c r="G388" s="89">
        <f t="shared" si="5"/>
        <v>2305353.4440000001</v>
      </c>
    </row>
    <row r="389" spans="1:7" ht="18" x14ac:dyDescent="0.35">
      <c r="A389" s="103">
        <v>384</v>
      </c>
      <c r="B389" s="104" t="s">
        <v>54</v>
      </c>
      <c r="C389" s="104" t="s">
        <v>450</v>
      </c>
      <c r="D389" s="105">
        <v>2318013.8958000001</v>
      </c>
      <c r="E389" s="105">
        <v>994814.25879999995</v>
      </c>
      <c r="F389" s="105">
        <v>46095.634299999998</v>
      </c>
      <c r="G389" s="89">
        <f t="shared" si="5"/>
        <v>3358923.7889</v>
      </c>
    </row>
    <row r="390" spans="1:7" ht="18" x14ac:dyDescent="0.35">
      <c r="A390" s="103">
        <v>385</v>
      </c>
      <c r="B390" s="104" t="s">
        <v>54</v>
      </c>
      <c r="C390" s="104" t="s">
        <v>451</v>
      </c>
      <c r="D390" s="105">
        <v>1542728.3071999999</v>
      </c>
      <c r="E390" s="105">
        <v>662087.53980000003</v>
      </c>
      <c r="F390" s="105">
        <v>30678.4355</v>
      </c>
      <c r="G390" s="89">
        <f t="shared" si="5"/>
        <v>2235494.2825000002</v>
      </c>
    </row>
    <row r="391" spans="1:7" ht="18" x14ac:dyDescent="0.35">
      <c r="A391" s="103">
        <v>386</v>
      </c>
      <c r="B391" s="104" t="s">
        <v>54</v>
      </c>
      <c r="C391" s="104" t="s">
        <v>452</v>
      </c>
      <c r="D391" s="105">
        <v>1556928.8844000001</v>
      </c>
      <c r="E391" s="105">
        <v>668181.95389999996</v>
      </c>
      <c r="F391" s="105">
        <v>30960.825799999999</v>
      </c>
      <c r="G391" s="89">
        <f t="shared" ref="G391:G454" si="6">SUM(D391:F391)</f>
        <v>2256071.6641000002</v>
      </c>
    </row>
    <row r="392" spans="1:7" ht="18" x14ac:dyDescent="0.35">
      <c r="A392" s="103">
        <v>387</v>
      </c>
      <c r="B392" s="104" t="s">
        <v>54</v>
      </c>
      <c r="C392" s="104" t="s">
        <v>453</v>
      </c>
      <c r="D392" s="105">
        <v>2008625.5926999999</v>
      </c>
      <c r="E392" s="105">
        <v>862035.11719999998</v>
      </c>
      <c r="F392" s="105">
        <v>39943.190499999997</v>
      </c>
      <c r="G392" s="89">
        <f t="shared" si="6"/>
        <v>2910603.9004000002</v>
      </c>
    </row>
    <row r="393" spans="1:7" ht="18" x14ac:dyDescent="0.35">
      <c r="A393" s="103">
        <v>388</v>
      </c>
      <c r="B393" s="104" t="s">
        <v>54</v>
      </c>
      <c r="C393" s="104" t="s">
        <v>454</v>
      </c>
      <c r="D393" s="105">
        <v>2052369.97</v>
      </c>
      <c r="E393" s="105">
        <v>880808.745</v>
      </c>
      <c r="F393" s="105">
        <v>40813.083899999998</v>
      </c>
      <c r="G393" s="89">
        <f t="shared" si="6"/>
        <v>2973991.7988999998</v>
      </c>
    </row>
    <row r="394" spans="1:7" ht="18" x14ac:dyDescent="0.35">
      <c r="A394" s="103">
        <v>389</v>
      </c>
      <c r="B394" s="104" t="s">
        <v>54</v>
      </c>
      <c r="C394" s="104" t="s">
        <v>455</v>
      </c>
      <c r="D394" s="105">
        <v>1573797.9823</v>
      </c>
      <c r="E394" s="105">
        <v>675421.60820000002</v>
      </c>
      <c r="F394" s="105">
        <v>31296.281900000002</v>
      </c>
      <c r="G394" s="89">
        <f t="shared" si="6"/>
        <v>2280515.8723999998</v>
      </c>
    </row>
    <row r="395" spans="1:7" ht="18" x14ac:dyDescent="0.35">
      <c r="A395" s="103">
        <v>390</v>
      </c>
      <c r="B395" s="104" t="s">
        <v>54</v>
      </c>
      <c r="C395" s="104" t="s">
        <v>456</v>
      </c>
      <c r="D395" s="105">
        <v>1541273.3973999999</v>
      </c>
      <c r="E395" s="105">
        <v>661463.14110000001</v>
      </c>
      <c r="F395" s="105">
        <v>30649.503400000001</v>
      </c>
      <c r="G395" s="89">
        <f t="shared" si="6"/>
        <v>2233386.0418999996</v>
      </c>
    </row>
    <row r="396" spans="1:7" ht="18" x14ac:dyDescent="0.35">
      <c r="A396" s="103">
        <v>391</v>
      </c>
      <c r="B396" s="104" t="s">
        <v>54</v>
      </c>
      <c r="C396" s="104" t="s">
        <v>457</v>
      </c>
      <c r="D396" s="105">
        <v>1542668.5928</v>
      </c>
      <c r="E396" s="105">
        <v>662061.91240000003</v>
      </c>
      <c r="F396" s="105">
        <v>30677.248100000001</v>
      </c>
      <c r="G396" s="89">
        <f t="shared" si="6"/>
        <v>2235407.7533</v>
      </c>
    </row>
    <row r="397" spans="1:7" ht="18" x14ac:dyDescent="0.35">
      <c r="A397" s="103">
        <v>392</v>
      </c>
      <c r="B397" s="104" t="s">
        <v>54</v>
      </c>
      <c r="C397" s="104" t="s">
        <v>458</v>
      </c>
      <c r="D397" s="105">
        <v>1828318.2904000001</v>
      </c>
      <c r="E397" s="105">
        <v>784653.23620000004</v>
      </c>
      <c r="F397" s="105">
        <v>36357.6299</v>
      </c>
      <c r="G397" s="89">
        <f t="shared" si="6"/>
        <v>2649329.1565</v>
      </c>
    </row>
    <row r="398" spans="1:7" ht="18" x14ac:dyDescent="0.35">
      <c r="A398" s="103">
        <v>393</v>
      </c>
      <c r="B398" s="104" t="s">
        <v>54</v>
      </c>
      <c r="C398" s="104" t="s">
        <v>459</v>
      </c>
      <c r="D398" s="105">
        <v>1842621.1836000001</v>
      </c>
      <c r="E398" s="105">
        <v>790791.56099999999</v>
      </c>
      <c r="F398" s="105">
        <v>36642.054799999998</v>
      </c>
      <c r="G398" s="89">
        <f t="shared" si="6"/>
        <v>2670054.7993999999</v>
      </c>
    </row>
    <row r="399" spans="1:7" ht="18" x14ac:dyDescent="0.35">
      <c r="A399" s="103">
        <v>394</v>
      </c>
      <c r="B399" s="104" t="s">
        <v>54</v>
      </c>
      <c r="C399" s="104" t="s">
        <v>60</v>
      </c>
      <c r="D399" s="105">
        <v>3185843.1943999999</v>
      </c>
      <c r="E399" s="105">
        <v>1367257.6518999999</v>
      </c>
      <c r="F399" s="105">
        <v>63353.1417</v>
      </c>
      <c r="G399" s="89">
        <f t="shared" si="6"/>
        <v>4616453.9879999999</v>
      </c>
    </row>
    <row r="400" spans="1:7" ht="18" x14ac:dyDescent="0.35">
      <c r="A400" s="103">
        <v>395</v>
      </c>
      <c r="B400" s="104" t="s">
        <v>54</v>
      </c>
      <c r="C400" s="104" t="s">
        <v>460</v>
      </c>
      <c r="D400" s="105">
        <v>1595718.5120000001</v>
      </c>
      <c r="E400" s="105">
        <v>684829.16850000003</v>
      </c>
      <c r="F400" s="105">
        <v>31732.1898</v>
      </c>
      <c r="G400" s="89">
        <f t="shared" si="6"/>
        <v>2312279.8703000001</v>
      </c>
    </row>
    <row r="401" spans="1:7" ht="18" x14ac:dyDescent="0.35">
      <c r="A401" s="103">
        <v>396</v>
      </c>
      <c r="B401" s="104" t="s">
        <v>54</v>
      </c>
      <c r="C401" s="104" t="s">
        <v>461</v>
      </c>
      <c r="D401" s="105">
        <v>1579236.4125000001</v>
      </c>
      <c r="E401" s="105">
        <v>677755.60109999997</v>
      </c>
      <c r="F401" s="105">
        <v>31404.429599999999</v>
      </c>
      <c r="G401" s="89">
        <f t="shared" si="6"/>
        <v>2288396.4432000001</v>
      </c>
    </row>
    <row r="402" spans="1:7" ht="18" x14ac:dyDescent="0.35">
      <c r="A402" s="103">
        <v>397</v>
      </c>
      <c r="B402" s="104" t="s">
        <v>54</v>
      </c>
      <c r="C402" s="104" t="s">
        <v>462</v>
      </c>
      <c r="D402" s="105">
        <v>1890385.983</v>
      </c>
      <c r="E402" s="105">
        <v>811290.62</v>
      </c>
      <c r="F402" s="105">
        <v>37591.897599999997</v>
      </c>
      <c r="G402" s="89">
        <f t="shared" si="6"/>
        <v>2739268.5005999999</v>
      </c>
    </row>
    <row r="403" spans="1:7" ht="18" x14ac:dyDescent="0.35">
      <c r="A403" s="103">
        <v>398</v>
      </c>
      <c r="B403" s="104" t="s">
        <v>54</v>
      </c>
      <c r="C403" s="104" t="s">
        <v>463</v>
      </c>
      <c r="D403" s="105">
        <v>1559750.6425000001</v>
      </c>
      <c r="E403" s="105">
        <v>669392.9584</v>
      </c>
      <c r="F403" s="105">
        <v>31016.9388</v>
      </c>
      <c r="G403" s="89">
        <f t="shared" si="6"/>
        <v>2260160.5397000001</v>
      </c>
    </row>
    <row r="404" spans="1:7" ht="18" x14ac:dyDescent="0.35">
      <c r="A404" s="103">
        <v>399</v>
      </c>
      <c r="B404" s="104" t="s">
        <v>54</v>
      </c>
      <c r="C404" s="104" t="s">
        <v>464</v>
      </c>
      <c r="D404" s="105">
        <v>1974149.5677</v>
      </c>
      <c r="E404" s="105">
        <v>847239.15700000001</v>
      </c>
      <c r="F404" s="105">
        <v>39257.606099999997</v>
      </c>
      <c r="G404" s="89">
        <f t="shared" si="6"/>
        <v>2860646.3308000001</v>
      </c>
    </row>
    <row r="405" spans="1:7" ht="18" x14ac:dyDescent="0.35">
      <c r="A405" s="103">
        <v>400</v>
      </c>
      <c r="B405" s="104" t="s">
        <v>54</v>
      </c>
      <c r="C405" s="104" t="s">
        <v>465</v>
      </c>
      <c r="D405" s="105">
        <v>1733619.8006</v>
      </c>
      <c r="E405" s="105">
        <v>744011.80260000005</v>
      </c>
      <c r="F405" s="105">
        <v>34474.471599999997</v>
      </c>
      <c r="G405" s="89">
        <f t="shared" si="6"/>
        <v>2512106.0747999996</v>
      </c>
    </row>
    <row r="406" spans="1:7" ht="18" x14ac:dyDescent="0.35">
      <c r="A406" s="103">
        <v>401</v>
      </c>
      <c r="B406" s="104" t="s">
        <v>54</v>
      </c>
      <c r="C406" s="104" t="s">
        <v>466</v>
      </c>
      <c r="D406" s="105">
        <v>1802710.8467999999</v>
      </c>
      <c r="E406" s="105">
        <v>773663.37549999997</v>
      </c>
      <c r="F406" s="105">
        <v>35848.404600000002</v>
      </c>
      <c r="G406" s="89">
        <f t="shared" si="6"/>
        <v>2612222.6269</v>
      </c>
    </row>
    <row r="407" spans="1:7" ht="18" x14ac:dyDescent="0.35">
      <c r="A407" s="103">
        <v>402</v>
      </c>
      <c r="B407" s="104" t="s">
        <v>54</v>
      </c>
      <c r="C407" s="104" t="s">
        <v>467</v>
      </c>
      <c r="D407" s="105">
        <v>1419190.4626</v>
      </c>
      <c r="E407" s="105">
        <v>609069.2169</v>
      </c>
      <c r="F407" s="105">
        <v>28221.7827</v>
      </c>
      <c r="G407" s="89">
        <f t="shared" si="6"/>
        <v>2056481.4622000002</v>
      </c>
    </row>
    <row r="408" spans="1:7" ht="18" x14ac:dyDescent="0.35">
      <c r="A408" s="103">
        <v>403</v>
      </c>
      <c r="B408" s="104" t="s">
        <v>54</v>
      </c>
      <c r="C408" s="104" t="s">
        <v>468</v>
      </c>
      <c r="D408" s="105">
        <v>1564707.8847000001</v>
      </c>
      <c r="E408" s="105">
        <v>671520.44149999996</v>
      </c>
      <c r="F408" s="105">
        <v>31115.5177</v>
      </c>
      <c r="G408" s="89">
        <f t="shared" si="6"/>
        <v>2267343.8439000002</v>
      </c>
    </row>
    <row r="409" spans="1:7" ht="18" x14ac:dyDescent="0.35">
      <c r="A409" s="103">
        <v>404</v>
      </c>
      <c r="B409" s="104" t="s">
        <v>54</v>
      </c>
      <c r="C409" s="104" t="s">
        <v>469</v>
      </c>
      <c r="D409" s="105">
        <v>1929340.3910000001</v>
      </c>
      <c r="E409" s="105">
        <v>828008.55279999995</v>
      </c>
      <c r="F409" s="105">
        <v>38366.538399999998</v>
      </c>
      <c r="G409" s="89">
        <f t="shared" si="6"/>
        <v>2795715.4822</v>
      </c>
    </row>
    <row r="410" spans="1:7" ht="18" x14ac:dyDescent="0.35">
      <c r="A410" s="103">
        <v>405</v>
      </c>
      <c r="B410" s="104" t="s">
        <v>54</v>
      </c>
      <c r="C410" s="104" t="s">
        <v>470</v>
      </c>
      <c r="D410" s="105">
        <v>2255730.1609999998</v>
      </c>
      <c r="E410" s="105">
        <v>968084.15700000001</v>
      </c>
      <c r="F410" s="105">
        <v>44857.070399999997</v>
      </c>
      <c r="G410" s="89">
        <f t="shared" si="6"/>
        <v>3268671.3884000001</v>
      </c>
    </row>
    <row r="411" spans="1:7" ht="18" x14ac:dyDescent="0.35">
      <c r="A411" s="103">
        <v>406</v>
      </c>
      <c r="B411" s="104" t="s">
        <v>54</v>
      </c>
      <c r="C411" s="104" t="s">
        <v>471</v>
      </c>
      <c r="D411" s="105">
        <v>1472093.9505</v>
      </c>
      <c r="E411" s="105">
        <v>631773.62959999999</v>
      </c>
      <c r="F411" s="105">
        <v>29273.812600000001</v>
      </c>
      <c r="G411" s="89">
        <f t="shared" si="6"/>
        <v>2133141.3926999997</v>
      </c>
    </row>
    <row r="412" spans="1:7" ht="18" x14ac:dyDescent="0.35">
      <c r="A412" s="103">
        <v>407</v>
      </c>
      <c r="B412" s="104" t="s">
        <v>54</v>
      </c>
      <c r="C412" s="104" t="s">
        <v>472</v>
      </c>
      <c r="D412" s="105">
        <v>1730977.5649999999</v>
      </c>
      <c r="E412" s="105">
        <v>742877.8432</v>
      </c>
      <c r="F412" s="105">
        <v>34421.928599999999</v>
      </c>
      <c r="G412" s="89">
        <f t="shared" si="6"/>
        <v>2508277.3368000002</v>
      </c>
    </row>
    <row r="413" spans="1:7" ht="18" x14ac:dyDescent="0.35">
      <c r="A413" s="103">
        <v>408</v>
      </c>
      <c r="B413" s="104" t="s">
        <v>55</v>
      </c>
      <c r="C413" s="104" t="s">
        <v>473</v>
      </c>
      <c r="D413" s="105">
        <v>1758926.5083000001</v>
      </c>
      <c r="E413" s="105">
        <v>754872.59759999998</v>
      </c>
      <c r="F413" s="105">
        <v>34977.7166</v>
      </c>
      <c r="G413" s="89">
        <f t="shared" si="6"/>
        <v>2548776.8224999998</v>
      </c>
    </row>
    <row r="414" spans="1:7" ht="18" x14ac:dyDescent="0.35">
      <c r="A414" s="103">
        <v>409</v>
      </c>
      <c r="B414" s="104" t="s">
        <v>55</v>
      </c>
      <c r="C414" s="104" t="s">
        <v>474</v>
      </c>
      <c r="D414" s="105">
        <v>1812470.6466999999</v>
      </c>
      <c r="E414" s="105">
        <v>777851.95609999995</v>
      </c>
      <c r="F414" s="105">
        <v>36042.486299999997</v>
      </c>
      <c r="G414" s="89">
        <f t="shared" si="6"/>
        <v>2626365.0891</v>
      </c>
    </row>
    <row r="415" spans="1:7" ht="18" x14ac:dyDescent="0.35">
      <c r="A415" s="103">
        <v>410</v>
      </c>
      <c r="B415" s="104" t="s">
        <v>55</v>
      </c>
      <c r="C415" s="104" t="s">
        <v>475</v>
      </c>
      <c r="D415" s="105">
        <v>1971796.8348000001</v>
      </c>
      <c r="E415" s="105">
        <v>846229.4425</v>
      </c>
      <c r="F415" s="105">
        <v>39210.820099999997</v>
      </c>
      <c r="G415" s="89">
        <f t="shared" si="6"/>
        <v>2857237.0974000003</v>
      </c>
    </row>
    <row r="416" spans="1:7" ht="18" x14ac:dyDescent="0.35">
      <c r="A416" s="103">
        <v>411</v>
      </c>
      <c r="B416" s="104" t="s">
        <v>55</v>
      </c>
      <c r="C416" s="104" t="s">
        <v>476</v>
      </c>
      <c r="D416" s="105">
        <v>1848755.6336999999</v>
      </c>
      <c r="E416" s="105">
        <v>793424.26240000001</v>
      </c>
      <c r="F416" s="105">
        <v>36764.043400000002</v>
      </c>
      <c r="G416" s="89">
        <f t="shared" si="6"/>
        <v>2678943.9394999999</v>
      </c>
    </row>
    <row r="417" spans="1:7" ht="18" x14ac:dyDescent="0.35">
      <c r="A417" s="103">
        <v>412</v>
      </c>
      <c r="B417" s="104" t="s">
        <v>55</v>
      </c>
      <c r="C417" s="104" t="s">
        <v>477</v>
      </c>
      <c r="D417" s="105">
        <v>1728989.91</v>
      </c>
      <c r="E417" s="105">
        <v>742024.80790000001</v>
      </c>
      <c r="F417" s="105">
        <v>34382.402399999999</v>
      </c>
      <c r="G417" s="89">
        <f t="shared" si="6"/>
        <v>2505397.1203000001</v>
      </c>
    </row>
    <row r="418" spans="1:7" ht="18" x14ac:dyDescent="0.35">
      <c r="A418" s="103">
        <v>413</v>
      </c>
      <c r="B418" s="104" t="s">
        <v>55</v>
      </c>
      <c r="C418" s="104" t="s">
        <v>478</v>
      </c>
      <c r="D418" s="105">
        <v>1617270.7474</v>
      </c>
      <c r="E418" s="105">
        <v>694078.6692</v>
      </c>
      <c r="F418" s="105">
        <v>32160.7739</v>
      </c>
      <c r="G418" s="89">
        <f t="shared" si="6"/>
        <v>2343510.1905</v>
      </c>
    </row>
    <row r="419" spans="1:7" ht="18" x14ac:dyDescent="0.35">
      <c r="A419" s="103">
        <v>414</v>
      </c>
      <c r="B419" s="104" t="s">
        <v>55</v>
      </c>
      <c r="C419" s="104" t="s">
        <v>479</v>
      </c>
      <c r="D419" s="105">
        <v>1622563.3182999999</v>
      </c>
      <c r="E419" s="105">
        <v>696350.06409999996</v>
      </c>
      <c r="F419" s="105">
        <v>32266.021100000002</v>
      </c>
      <c r="G419" s="89">
        <f t="shared" si="6"/>
        <v>2351179.4035</v>
      </c>
    </row>
    <row r="420" spans="1:7" ht="18" x14ac:dyDescent="0.35">
      <c r="A420" s="103">
        <v>415</v>
      </c>
      <c r="B420" s="104" t="s">
        <v>55</v>
      </c>
      <c r="C420" s="104" t="s">
        <v>480</v>
      </c>
      <c r="D420" s="105">
        <v>1737278.3148000001</v>
      </c>
      <c r="E420" s="105">
        <v>745581.91489999997</v>
      </c>
      <c r="F420" s="105">
        <v>34547.224199999997</v>
      </c>
      <c r="G420" s="89">
        <f t="shared" si="6"/>
        <v>2517407.4539000001</v>
      </c>
    </row>
    <row r="421" spans="1:7" ht="18" x14ac:dyDescent="0.35">
      <c r="A421" s="103">
        <v>416</v>
      </c>
      <c r="B421" s="104" t="s">
        <v>55</v>
      </c>
      <c r="C421" s="104" t="s">
        <v>481</v>
      </c>
      <c r="D421" s="105">
        <v>1629484.4608</v>
      </c>
      <c r="E421" s="105">
        <v>699320.38760000002</v>
      </c>
      <c r="F421" s="105">
        <v>32403.6538</v>
      </c>
      <c r="G421" s="89">
        <f t="shared" si="6"/>
        <v>2361208.5022</v>
      </c>
    </row>
    <row r="422" spans="1:7" ht="18" x14ac:dyDescent="0.35">
      <c r="A422" s="103">
        <v>417</v>
      </c>
      <c r="B422" s="104" t="s">
        <v>55</v>
      </c>
      <c r="C422" s="104" t="s">
        <v>482</v>
      </c>
      <c r="D422" s="105">
        <v>1964658.9035</v>
      </c>
      <c r="E422" s="105">
        <v>843166.08050000004</v>
      </c>
      <c r="F422" s="105">
        <v>39068.876400000001</v>
      </c>
      <c r="G422" s="89">
        <f t="shared" si="6"/>
        <v>2846893.8604000001</v>
      </c>
    </row>
    <row r="423" spans="1:7" ht="18" x14ac:dyDescent="0.35">
      <c r="A423" s="103">
        <v>418</v>
      </c>
      <c r="B423" s="104" t="s">
        <v>55</v>
      </c>
      <c r="C423" s="104" t="s">
        <v>483</v>
      </c>
      <c r="D423" s="105">
        <v>1621466.6018000001</v>
      </c>
      <c r="E423" s="105">
        <v>695879.39</v>
      </c>
      <c r="F423" s="105">
        <v>32244.212</v>
      </c>
      <c r="G423" s="89">
        <f t="shared" si="6"/>
        <v>2349590.2037999998</v>
      </c>
    </row>
    <row r="424" spans="1:7" ht="18" x14ac:dyDescent="0.35">
      <c r="A424" s="103">
        <v>419</v>
      </c>
      <c r="B424" s="104" t="s">
        <v>55</v>
      </c>
      <c r="C424" s="104" t="s">
        <v>484</v>
      </c>
      <c r="D424" s="105">
        <v>1800917.4480000001</v>
      </c>
      <c r="E424" s="105">
        <v>772893.70849999995</v>
      </c>
      <c r="F424" s="105">
        <v>35812.741300000002</v>
      </c>
      <c r="G424" s="89">
        <f t="shared" si="6"/>
        <v>2609623.8977999999</v>
      </c>
    </row>
    <row r="425" spans="1:7" ht="18" x14ac:dyDescent="0.35">
      <c r="A425" s="103">
        <v>420</v>
      </c>
      <c r="B425" s="104" t="s">
        <v>55</v>
      </c>
      <c r="C425" s="104" t="s">
        <v>485</v>
      </c>
      <c r="D425" s="105">
        <v>1962591.7445</v>
      </c>
      <c r="E425" s="105">
        <v>842278.92469999997</v>
      </c>
      <c r="F425" s="105">
        <v>39027.769200000002</v>
      </c>
      <c r="G425" s="89">
        <f t="shared" si="6"/>
        <v>2843898.4383999999</v>
      </c>
    </row>
    <row r="426" spans="1:7" ht="18" x14ac:dyDescent="0.35">
      <c r="A426" s="103">
        <v>421</v>
      </c>
      <c r="B426" s="104" t="s">
        <v>55</v>
      </c>
      <c r="C426" s="104" t="s">
        <v>486</v>
      </c>
      <c r="D426" s="105">
        <v>1958002.8001000001</v>
      </c>
      <c r="E426" s="105">
        <v>840309.50289999996</v>
      </c>
      <c r="F426" s="105">
        <v>38936.514199999998</v>
      </c>
      <c r="G426" s="89">
        <f t="shared" si="6"/>
        <v>2837248.8172000004</v>
      </c>
    </row>
    <row r="427" spans="1:7" ht="18" x14ac:dyDescent="0.35">
      <c r="A427" s="103">
        <v>422</v>
      </c>
      <c r="B427" s="104" t="s">
        <v>55</v>
      </c>
      <c r="C427" s="104" t="s">
        <v>487</v>
      </c>
      <c r="D427" s="105">
        <v>1709836.5031999999</v>
      </c>
      <c r="E427" s="105">
        <v>733804.80449999997</v>
      </c>
      <c r="F427" s="105">
        <v>34001.521000000001</v>
      </c>
      <c r="G427" s="89">
        <f t="shared" si="6"/>
        <v>2477642.8287</v>
      </c>
    </row>
    <row r="428" spans="1:7" ht="18" x14ac:dyDescent="0.35">
      <c r="A428" s="103">
        <v>423</v>
      </c>
      <c r="B428" s="104" t="s">
        <v>55</v>
      </c>
      <c r="C428" s="104" t="s">
        <v>488</v>
      </c>
      <c r="D428" s="105">
        <v>1926259.5752000001</v>
      </c>
      <c r="E428" s="105">
        <v>826686.36939999997</v>
      </c>
      <c r="F428" s="105">
        <v>38305.273800000003</v>
      </c>
      <c r="G428" s="89">
        <f t="shared" si="6"/>
        <v>2791251.2184000001</v>
      </c>
    </row>
    <row r="429" spans="1:7" ht="18" x14ac:dyDescent="0.35">
      <c r="A429" s="103">
        <v>424</v>
      </c>
      <c r="B429" s="104" t="s">
        <v>55</v>
      </c>
      <c r="C429" s="104" t="s">
        <v>489</v>
      </c>
      <c r="D429" s="105">
        <v>1988451.1322000001</v>
      </c>
      <c r="E429" s="105">
        <v>853376.91150000005</v>
      </c>
      <c r="F429" s="105">
        <v>39542.0046</v>
      </c>
      <c r="G429" s="89">
        <f t="shared" si="6"/>
        <v>2881370.0483000004</v>
      </c>
    </row>
    <row r="430" spans="1:7" ht="18" x14ac:dyDescent="0.35">
      <c r="A430" s="103">
        <v>425</v>
      </c>
      <c r="B430" s="104" t="s">
        <v>55</v>
      </c>
      <c r="C430" s="104" t="s">
        <v>490</v>
      </c>
      <c r="D430" s="105">
        <v>1903494.4267</v>
      </c>
      <c r="E430" s="105">
        <v>816916.32680000004</v>
      </c>
      <c r="F430" s="105">
        <v>37852.569900000002</v>
      </c>
      <c r="G430" s="89">
        <f t="shared" si="6"/>
        <v>2758263.3234000001</v>
      </c>
    </row>
    <row r="431" spans="1:7" ht="18" x14ac:dyDescent="0.35">
      <c r="A431" s="103">
        <v>426</v>
      </c>
      <c r="B431" s="104" t="s">
        <v>55</v>
      </c>
      <c r="C431" s="104" t="s">
        <v>491</v>
      </c>
      <c r="D431" s="105">
        <v>2087398.7512999999</v>
      </c>
      <c r="E431" s="105">
        <v>895841.92980000004</v>
      </c>
      <c r="F431" s="105">
        <v>41509.660300000003</v>
      </c>
      <c r="G431" s="89">
        <f t="shared" si="6"/>
        <v>3024750.3413999998</v>
      </c>
    </row>
    <row r="432" spans="1:7" ht="18" x14ac:dyDescent="0.35">
      <c r="A432" s="103">
        <v>427</v>
      </c>
      <c r="B432" s="104" t="s">
        <v>55</v>
      </c>
      <c r="C432" s="104" t="s">
        <v>492</v>
      </c>
      <c r="D432" s="105">
        <v>1662242.5755</v>
      </c>
      <c r="E432" s="105">
        <v>713379.07799999998</v>
      </c>
      <c r="F432" s="105">
        <v>33055.076200000003</v>
      </c>
      <c r="G432" s="89">
        <f t="shared" si="6"/>
        <v>2408676.7297</v>
      </c>
    </row>
    <row r="433" spans="1:7" ht="18" x14ac:dyDescent="0.35">
      <c r="A433" s="103">
        <v>428</v>
      </c>
      <c r="B433" s="104" t="s">
        <v>55</v>
      </c>
      <c r="C433" s="104" t="s">
        <v>55</v>
      </c>
      <c r="D433" s="105">
        <v>2289347.3371000001</v>
      </c>
      <c r="E433" s="105">
        <v>982511.52789999999</v>
      </c>
      <c r="F433" s="105">
        <v>45525.575900000003</v>
      </c>
      <c r="G433" s="89">
        <f t="shared" si="6"/>
        <v>3317384.4409000003</v>
      </c>
    </row>
    <row r="434" spans="1:7" ht="18" x14ac:dyDescent="0.35">
      <c r="A434" s="103">
        <v>429</v>
      </c>
      <c r="B434" s="104" t="s">
        <v>55</v>
      </c>
      <c r="C434" s="104" t="s">
        <v>493</v>
      </c>
      <c r="D434" s="105">
        <v>1610883.1872</v>
      </c>
      <c r="E434" s="105">
        <v>691337.34140000003</v>
      </c>
      <c r="F434" s="105">
        <v>32033.752</v>
      </c>
      <c r="G434" s="89">
        <f t="shared" si="6"/>
        <v>2334254.2805999997</v>
      </c>
    </row>
    <row r="435" spans="1:7" ht="18" x14ac:dyDescent="0.35">
      <c r="A435" s="103">
        <v>430</v>
      </c>
      <c r="B435" s="104" t="s">
        <v>55</v>
      </c>
      <c r="C435" s="104" t="s">
        <v>494</v>
      </c>
      <c r="D435" s="105">
        <v>1521857.5862</v>
      </c>
      <c r="E435" s="105">
        <v>653130.52240000002</v>
      </c>
      <c r="F435" s="105">
        <v>30263.403900000001</v>
      </c>
      <c r="G435" s="89">
        <f t="shared" si="6"/>
        <v>2205251.5124999997</v>
      </c>
    </row>
    <row r="436" spans="1:7" ht="18" x14ac:dyDescent="0.35">
      <c r="A436" s="103">
        <v>431</v>
      </c>
      <c r="B436" s="104" t="s">
        <v>55</v>
      </c>
      <c r="C436" s="104" t="s">
        <v>495</v>
      </c>
      <c r="D436" s="105">
        <v>1851316.9427</v>
      </c>
      <c r="E436" s="105">
        <v>794523.49080000003</v>
      </c>
      <c r="F436" s="105">
        <v>36814.977200000001</v>
      </c>
      <c r="G436" s="89">
        <f t="shared" si="6"/>
        <v>2682655.4107000004</v>
      </c>
    </row>
    <row r="437" spans="1:7" ht="18" x14ac:dyDescent="0.35">
      <c r="A437" s="103">
        <v>432</v>
      </c>
      <c r="B437" s="104" t="s">
        <v>55</v>
      </c>
      <c r="C437" s="104" t="s">
        <v>496</v>
      </c>
      <c r="D437" s="105">
        <v>1842282.6695999999</v>
      </c>
      <c r="E437" s="105">
        <v>790646.28209999995</v>
      </c>
      <c r="F437" s="105">
        <v>36635.323199999999</v>
      </c>
      <c r="G437" s="89">
        <f t="shared" si="6"/>
        <v>2669564.2749000001</v>
      </c>
    </row>
    <row r="438" spans="1:7" ht="18" x14ac:dyDescent="0.35">
      <c r="A438" s="103">
        <v>433</v>
      </c>
      <c r="B438" s="104" t="s">
        <v>55</v>
      </c>
      <c r="C438" s="104" t="s">
        <v>497</v>
      </c>
      <c r="D438" s="105">
        <v>1747537.5061000001</v>
      </c>
      <c r="E438" s="105">
        <v>749984.81759999995</v>
      </c>
      <c r="F438" s="105">
        <v>34751.236799999999</v>
      </c>
      <c r="G438" s="89">
        <f t="shared" si="6"/>
        <v>2532273.5605000001</v>
      </c>
    </row>
    <row r="439" spans="1:7" ht="18" x14ac:dyDescent="0.35">
      <c r="A439" s="103">
        <v>434</v>
      </c>
      <c r="B439" s="104" t="s">
        <v>55</v>
      </c>
      <c r="C439" s="104" t="s">
        <v>498</v>
      </c>
      <c r="D439" s="105">
        <v>1784239.7660999999</v>
      </c>
      <c r="E439" s="105">
        <v>765736.20360000001</v>
      </c>
      <c r="F439" s="105">
        <v>35481.091800000002</v>
      </c>
      <c r="G439" s="89">
        <f t="shared" si="6"/>
        <v>2585457.0614999998</v>
      </c>
    </row>
    <row r="440" spans="1:7" ht="18" x14ac:dyDescent="0.35">
      <c r="A440" s="103">
        <v>435</v>
      </c>
      <c r="B440" s="104" t="s">
        <v>55</v>
      </c>
      <c r="C440" s="104" t="s">
        <v>499</v>
      </c>
      <c r="D440" s="105">
        <v>1502891.1716</v>
      </c>
      <c r="E440" s="105">
        <v>644990.76980000001</v>
      </c>
      <c r="F440" s="105">
        <v>29886.240900000001</v>
      </c>
      <c r="G440" s="89">
        <f t="shared" si="6"/>
        <v>2177768.1823</v>
      </c>
    </row>
    <row r="441" spans="1:7" ht="18" x14ac:dyDescent="0.35">
      <c r="A441" s="103">
        <v>436</v>
      </c>
      <c r="B441" s="104" t="s">
        <v>55</v>
      </c>
      <c r="C441" s="104" t="s">
        <v>500</v>
      </c>
      <c r="D441" s="105">
        <v>1798304.3709</v>
      </c>
      <c r="E441" s="105">
        <v>771772.26300000004</v>
      </c>
      <c r="F441" s="105">
        <v>35760.778100000003</v>
      </c>
      <c r="G441" s="89">
        <f t="shared" si="6"/>
        <v>2605837.412</v>
      </c>
    </row>
    <row r="442" spans="1:7" ht="18" x14ac:dyDescent="0.35">
      <c r="A442" s="103">
        <v>437</v>
      </c>
      <c r="B442" s="104" t="s">
        <v>55</v>
      </c>
      <c r="C442" s="104" t="s">
        <v>501</v>
      </c>
      <c r="D442" s="105">
        <v>1622178.781</v>
      </c>
      <c r="E442" s="105">
        <v>696185.03350000002</v>
      </c>
      <c r="F442" s="105">
        <v>32258.374299999999</v>
      </c>
      <c r="G442" s="89">
        <f t="shared" si="6"/>
        <v>2350622.1887999997</v>
      </c>
    </row>
    <row r="443" spans="1:7" ht="18" x14ac:dyDescent="0.35">
      <c r="A443" s="103">
        <v>438</v>
      </c>
      <c r="B443" s="104" t="s">
        <v>55</v>
      </c>
      <c r="C443" s="104" t="s">
        <v>502</v>
      </c>
      <c r="D443" s="105">
        <v>1680719.4193</v>
      </c>
      <c r="E443" s="105">
        <v>721308.72320000001</v>
      </c>
      <c r="F443" s="105">
        <v>33422.503599999996</v>
      </c>
      <c r="G443" s="89">
        <f t="shared" si="6"/>
        <v>2435450.6461</v>
      </c>
    </row>
    <row r="444" spans="1:7" ht="18" x14ac:dyDescent="0.35">
      <c r="A444" s="103">
        <v>439</v>
      </c>
      <c r="B444" s="104" t="s">
        <v>55</v>
      </c>
      <c r="C444" s="104" t="s">
        <v>503</v>
      </c>
      <c r="D444" s="105">
        <v>1803377.4343000001</v>
      </c>
      <c r="E444" s="105">
        <v>773949.45259999996</v>
      </c>
      <c r="F444" s="105">
        <v>35861.660199999998</v>
      </c>
      <c r="G444" s="89">
        <f t="shared" si="6"/>
        <v>2613188.5471000001</v>
      </c>
    </row>
    <row r="445" spans="1:7" ht="18" x14ac:dyDescent="0.35">
      <c r="A445" s="103">
        <v>440</v>
      </c>
      <c r="B445" s="104" t="s">
        <v>55</v>
      </c>
      <c r="C445" s="104" t="s">
        <v>504</v>
      </c>
      <c r="D445" s="105">
        <v>1747812.4454000001</v>
      </c>
      <c r="E445" s="105">
        <v>750102.81240000005</v>
      </c>
      <c r="F445" s="105">
        <v>34756.7042</v>
      </c>
      <c r="G445" s="89">
        <f t="shared" si="6"/>
        <v>2532671.9620000003</v>
      </c>
    </row>
    <row r="446" spans="1:7" ht="18" x14ac:dyDescent="0.35">
      <c r="A446" s="103">
        <v>441</v>
      </c>
      <c r="B446" s="104" t="s">
        <v>55</v>
      </c>
      <c r="C446" s="104" t="s">
        <v>505</v>
      </c>
      <c r="D446" s="105">
        <v>1712999.6006</v>
      </c>
      <c r="E446" s="105">
        <v>735162.30039999995</v>
      </c>
      <c r="F446" s="105">
        <v>34064.421799999996</v>
      </c>
      <c r="G446" s="89">
        <f t="shared" si="6"/>
        <v>2482226.3228000002</v>
      </c>
    </row>
    <row r="447" spans="1:7" ht="18" x14ac:dyDescent="0.35">
      <c r="A447" s="103">
        <v>442</v>
      </c>
      <c r="B447" s="104" t="s">
        <v>56</v>
      </c>
      <c r="C447" s="104" t="s">
        <v>506</v>
      </c>
      <c r="D447" s="105">
        <v>1371536.8432</v>
      </c>
      <c r="E447" s="105">
        <v>588617.8726</v>
      </c>
      <c r="F447" s="105">
        <v>27274.150900000001</v>
      </c>
      <c r="G447" s="89">
        <f t="shared" si="6"/>
        <v>1987428.8666999999</v>
      </c>
    </row>
    <row r="448" spans="1:7" ht="18" x14ac:dyDescent="0.35">
      <c r="A448" s="103">
        <v>443</v>
      </c>
      <c r="B448" s="104" t="s">
        <v>56</v>
      </c>
      <c r="C448" s="104" t="s">
        <v>507</v>
      </c>
      <c r="D448" s="105">
        <v>2241036.8895999999</v>
      </c>
      <c r="E448" s="105">
        <v>961778.29500000004</v>
      </c>
      <c r="F448" s="105">
        <v>44564.8825</v>
      </c>
      <c r="G448" s="89">
        <f t="shared" si="6"/>
        <v>3247380.0670999996</v>
      </c>
    </row>
    <row r="449" spans="1:7" ht="18" x14ac:dyDescent="0.35">
      <c r="A449" s="103">
        <v>444</v>
      </c>
      <c r="B449" s="104" t="s">
        <v>56</v>
      </c>
      <c r="C449" s="104" t="s">
        <v>508</v>
      </c>
      <c r="D449" s="105">
        <v>1887606.8933999999</v>
      </c>
      <c r="E449" s="105">
        <v>810097.92740000004</v>
      </c>
      <c r="F449" s="105">
        <v>37536.633099999999</v>
      </c>
      <c r="G449" s="89">
        <f t="shared" si="6"/>
        <v>2735241.4539000001</v>
      </c>
    </row>
    <row r="450" spans="1:7" ht="18" x14ac:dyDescent="0.35">
      <c r="A450" s="103">
        <v>445</v>
      </c>
      <c r="B450" s="104" t="s">
        <v>56</v>
      </c>
      <c r="C450" s="104" t="s">
        <v>509</v>
      </c>
      <c r="D450" s="105">
        <v>1558537.3758</v>
      </c>
      <c r="E450" s="105">
        <v>668872.2648</v>
      </c>
      <c r="F450" s="105">
        <v>30992.812000000002</v>
      </c>
      <c r="G450" s="89">
        <f t="shared" si="6"/>
        <v>2258402.4526</v>
      </c>
    </row>
    <row r="451" spans="1:7" ht="18" x14ac:dyDescent="0.35">
      <c r="A451" s="103">
        <v>446</v>
      </c>
      <c r="B451" s="104" t="s">
        <v>56</v>
      </c>
      <c r="C451" s="104" t="s">
        <v>510</v>
      </c>
      <c r="D451" s="105">
        <v>2075667.9715</v>
      </c>
      <c r="E451" s="105">
        <v>890807.47030000004</v>
      </c>
      <c r="F451" s="105">
        <v>41276.383999999998</v>
      </c>
      <c r="G451" s="89">
        <f t="shared" si="6"/>
        <v>3007751.8258000002</v>
      </c>
    </row>
    <row r="452" spans="1:7" ht="18" x14ac:dyDescent="0.35">
      <c r="A452" s="103">
        <v>447</v>
      </c>
      <c r="B452" s="104" t="s">
        <v>56</v>
      </c>
      <c r="C452" s="104" t="s">
        <v>511</v>
      </c>
      <c r="D452" s="105">
        <v>2539454.2008000002</v>
      </c>
      <c r="E452" s="105">
        <v>1089849.0527999999</v>
      </c>
      <c r="F452" s="105">
        <v>50499.158900000002</v>
      </c>
      <c r="G452" s="89">
        <f t="shared" si="6"/>
        <v>3679802.4125000006</v>
      </c>
    </row>
    <row r="453" spans="1:7" ht="18" x14ac:dyDescent="0.35">
      <c r="A453" s="103">
        <v>448</v>
      </c>
      <c r="B453" s="104" t="s">
        <v>56</v>
      </c>
      <c r="C453" s="104" t="s">
        <v>512</v>
      </c>
      <c r="D453" s="105">
        <v>1730059.8724</v>
      </c>
      <c r="E453" s="105">
        <v>742484.00009999995</v>
      </c>
      <c r="F453" s="105">
        <v>34403.679499999998</v>
      </c>
      <c r="G453" s="89">
        <f t="shared" si="6"/>
        <v>2506947.5520000001</v>
      </c>
    </row>
    <row r="454" spans="1:7" ht="18" x14ac:dyDescent="0.35">
      <c r="A454" s="103">
        <v>449</v>
      </c>
      <c r="B454" s="104" t="s">
        <v>56</v>
      </c>
      <c r="C454" s="104" t="s">
        <v>513</v>
      </c>
      <c r="D454" s="105">
        <v>1837937.3506</v>
      </c>
      <c r="E454" s="105">
        <v>788781.41610000003</v>
      </c>
      <c r="F454" s="105">
        <v>36548.912900000003</v>
      </c>
      <c r="G454" s="89">
        <f t="shared" si="6"/>
        <v>2663267.6795999999</v>
      </c>
    </row>
    <row r="455" spans="1:7" ht="18" x14ac:dyDescent="0.35">
      <c r="A455" s="103">
        <v>450</v>
      </c>
      <c r="B455" s="104" t="s">
        <v>56</v>
      </c>
      <c r="C455" s="104" t="s">
        <v>514</v>
      </c>
      <c r="D455" s="105">
        <v>2283295.1280999999</v>
      </c>
      <c r="E455" s="105">
        <v>979914.12159999995</v>
      </c>
      <c r="F455" s="105">
        <v>45405.222699999998</v>
      </c>
      <c r="G455" s="89">
        <f t="shared" ref="G455:G518" si="7">SUM(D455:F455)</f>
        <v>3308614.4723999994</v>
      </c>
    </row>
    <row r="456" spans="1:7" ht="18" x14ac:dyDescent="0.35">
      <c r="A456" s="103">
        <v>451</v>
      </c>
      <c r="B456" s="104" t="s">
        <v>56</v>
      </c>
      <c r="C456" s="104" t="s">
        <v>515</v>
      </c>
      <c r="D456" s="105">
        <v>1589875.2080999999</v>
      </c>
      <c r="E456" s="105">
        <v>682321.41729999997</v>
      </c>
      <c r="F456" s="105">
        <v>31615.990900000001</v>
      </c>
      <c r="G456" s="89">
        <f t="shared" si="7"/>
        <v>2303812.6162999999</v>
      </c>
    </row>
    <row r="457" spans="1:7" ht="18" x14ac:dyDescent="0.35">
      <c r="A457" s="103">
        <v>452</v>
      </c>
      <c r="B457" s="104" t="s">
        <v>56</v>
      </c>
      <c r="C457" s="104" t="s">
        <v>516</v>
      </c>
      <c r="D457" s="105">
        <v>1679323.1532000001</v>
      </c>
      <c r="E457" s="105">
        <v>720709.49230000004</v>
      </c>
      <c r="F457" s="105">
        <v>33394.7376</v>
      </c>
      <c r="G457" s="89">
        <f t="shared" si="7"/>
        <v>2433427.3831000002</v>
      </c>
    </row>
    <row r="458" spans="1:7" ht="18" x14ac:dyDescent="0.35">
      <c r="A458" s="103">
        <v>453</v>
      </c>
      <c r="B458" s="104" t="s">
        <v>56</v>
      </c>
      <c r="C458" s="104" t="s">
        <v>517</v>
      </c>
      <c r="D458" s="105">
        <v>1852658.4613999999</v>
      </c>
      <c r="E458" s="105">
        <v>795099.22589999996</v>
      </c>
      <c r="F458" s="105">
        <v>36841.654399999999</v>
      </c>
      <c r="G458" s="89">
        <f t="shared" si="7"/>
        <v>2684599.3416999998</v>
      </c>
    </row>
    <row r="459" spans="1:7" ht="18" x14ac:dyDescent="0.35">
      <c r="A459" s="103">
        <v>454</v>
      </c>
      <c r="B459" s="104" t="s">
        <v>56</v>
      </c>
      <c r="C459" s="104" t="s">
        <v>518</v>
      </c>
      <c r="D459" s="105">
        <v>1541816.5194999999</v>
      </c>
      <c r="E459" s="105">
        <v>661696.23089999997</v>
      </c>
      <c r="F459" s="105">
        <v>30660.303899999999</v>
      </c>
      <c r="G459" s="89">
        <f t="shared" si="7"/>
        <v>2234173.0543</v>
      </c>
    </row>
    <row r="460" spans="1:7" ht="18" x14ac:dyDescent="0.35">
      <c r="A460" s="103">
        <v>455</v>
      </c>
      <c r="B460" s="104" t="s">
        <v>56</v>
      </c>
      <c r="C460" s="104" t="s">
        <v>519</v>
      </c>
      <c r="D460" s="105">
        <v>1769335.2185</v>
      </c>
      <c r="E460" s="105">
        <v>759339.66890000005</v>
      </c>
      <c r="F460" s="105">
        <v>35184.702400000002</v>
      </c>
      <c r="G460" s="89">
        <f t="shared" si="7"/>
        <v>2563859.5897999997</v>
      </c>
    </row>
    <row r="461" spans="1:7" ht="18" x14ac:dyDescent="0.35">
      <c r="A461" s="103">
        <v>456</v>
      </c>
      <c r="B461" s="104" t="s">
        <v>56</v>
      </c>
      <c r="C461" s="104" t="s">
        <v>520</v>
      </c>
      <c r="D461" s="105">
        <v>2046953.3130999999</v>
      </c>
      <c r="E461" s="105">
        <v>878484.09660000005</v>
      </c>
      <c r="F461" s="105">
        <v>40705.369100000004</v>
      </c>
      <c r="G461" s="89">
        <f t="shared" si="7"/>
        <v>2966142.7787999995</v>
      </c>
    </row>
    <row r="462" spans="1:7" ht="18" x14ac:dyDescent="0.35">
      <c r="A462" s="103">
        <v>457</v>
      </c>
      <c r="B462" s="104" t="s">
        <v>56</v>
      </c>
      <c r="C462" s="104" t="s">
        <v>521</v>
      </c>
      <c r="D462" s="105">
        <v>1640006.2834000001</v>
      </c>
      <c r="E462" s="105">
        <v>703836.00300000003</v>
      </c>
      <c r="F462" s="105">
        <v>32612.888999999999</v>
      </c>
      <c r="G462" s="89">
        <f t="shared" si="7"/>
        <v>2376455.1754000001</v>
      </c>
    </row>
    <row r="463" spans="1:7" ht="18" x14ac:dyDescent="0.35">
      <c r="A463" s="103">
        <v>458</v>
      </c>
      <c r="B463" s="104" t="s">
        <v>56</v>
      </c>
      <c r="C463" s="104" t="s">
        <v>522</v>
      </c>
      <c r="D463" s="105">
        <v>1616175.0496</v>
      </c>
      <c r="E463" s="105">
        <v>693608.43220000004</v>
      </c>
      <c r="F463" s="105">
        <v>32138.985100000002</v>
      </c>
      <c r="G463" s="89">
        <f t="shared" si="7"/>
        <v>2341922.4669000003</v>
      </c>
    </row>
    <row r="464" spans="1:7" ht="18" x14ac:dyDescent="0.35">
      <c r="A464" s="103">
        <v>459</v>
      </c>
      <c r="B464" s="104" t="s">
        <v>56</v>
      </c>
      <c r="C464" s="104" t="s">
        <v>523</v>
      </c>
      <c r="D464" s="105">
        <v>1677184.5220999999</v>
      </c>
      <c r="E464" s="105">
        <v>719791.66319999995</v>
      </c>
      <c r="F464" s="105">
        <v>33352.209199999998</v>
      </c>
      <c r="G464" s="89">
        <f t="shared" si="7"/>
        <v>2430328.3944999999</v>
      </c>
    </row>
    <row r="465" spans="1:7" ht="18" x14ac:dyDescent="0.35">
      <c r="A465" s="103">
        <v>460</v>
      </c>
      <c r="B465" s="104" t="s">
        <v>56</v>
      </c>
      <c r="C465" s="104" t="s">
        <v>524</v>
      </c>
      <c r="D465" s="105">
        <v>2029168.8999000001</v>
      </c>
      <c r="E465" s="105">
        <v>870851.61950000003</v>
      </c>
      <c r="F465" s="105">
        <v>40351.711300000003</v>
      </c>
      <c r="G465" s="89">
        <f t="shared" si="7"/>
        <v>2940372.2307000002</v>
      </c>
    </row>
    <row r="466" spans="1:7" ht="18" x14ac:dyDescent="0.35">
      <c r="A466" s="103">
        <v>461</v>
      </c>
      <c r="B466" s="104" t="s">
        <v>56</v>
      </c>
      <c r="C466" s="104" t="s">
        <v>525</v>
      </c>
      <c r="D466" s="105">
        <v>1559276.0146999999</v>
      </c>
      <c r="E466" s="105">
        <v>669189.26399999997</v>
      </c>
      <c r="F466" s="105">
        <v>31007.500499999998</v>
      </c>
      <c r="G466" s="89">
        <f t="shared" si="7"/>
        <v>2259472.7791999998</v>
      </c>
    </row>
    <row r="467" spans="1:7" ht="18" x14ac:dyDescent="0.35">
      <c r="A467" s="103">
        <v>462</v>
      </c>
      <c r="B467" s="104" t="s">
        <v>56</v>
      </c>
      <c r="C467" s="104" t="s">
        <v>526</v>
      </c>
      <c r="D467" s="105">
        <v>1862473.9105</v>
      </c>
      <c r="E467" s="105">
        <v>799311.68929999997</v>
      </c>
      <c r="F467" s="105">
        <v>37036.842799999999</v>
      </c>
      <c r="G467" s="89">
        <f t="shared" si="7"/>
        <v>2698822.4426000002</v>
      </c>
    </row>
    <row r="468" spans="1:7" ht="18" x14ac:dyDescent="0.35">
      <c r="A468" s="103">
        <v>463</v>
      </c>
      <c r="B468" s="104" t="s">
        <v>57</v>
      </c>
      <c r="C468" s="104" t="s">
        <v>527</v>
      </c>
      <c r="D468" s="105">
        <v>1989389.5038999999</v>
      </c>
      <c r="E468" s="105">
        <v>853779.62939999998</v>
      </c>
      <c r="F468" s="105">
        <v>39560.664900000003</v>
      </c>
      <c r="G468" s="89">
        <f t="shared" si="7"/>
        <v>2882729.7982000001</v>
      </c>
    </row>
    <row r="469" spans="1:7" ht="18" x14ac:dyDescent="0.35">
      <c r="A469" s="103">
        <v>464</v>
      </c>
      <c r="B469" s="104" t="s">
        <v>57</v>
      </c>
      <c r="C469" s="104" t="s">
        <v>528</v>
      </c>
      <c r="D469" s="105">
        <v>1759069.2577</v>
      </c>
      <c r="E469" s="105">
        <v>754933.86089999997</v>
      </c>
      <c r="F469" s="105">
        <v>34980.5553</v>
      </c>
      <c r="G469" s="89">
        <f t="shared" si="7"/>
        <v>2548983.6738999998</v>
      </c>
    </row>
    <row r="470" spans="1:7" ht="18" x14ac:dyDescent="0.35">
      <c r="A470" s="103">
        <v>465</v>
      </c>
      <c r="B470" s="104" t="s">
        <v>57</v>
      </c>
      <c r="C470" s="104" t="s">
        <v>529</v>
      </c>
      <c r="D470" s="105">
        <v>2220030.6510999999</v>
      </c>
      <c r="E470" s="105">
        <v>952763.11789999995</v>
      </c>
      <c r="F470" s="105">
        <v>44147.156000000003</v>
      </c>
      <c r="G470" s="89">
        <f t="shared" si="7"/>
        <v>3216940.9249999998</v>
      </c>
    </row>
    <row r="471" spans="1:7" ht="18" x14ac:dyDescent="0.35">
      <c r="A471" s="103">
        <v>466</v>
      </c>
      <c r="B471" s="104" t="s">
        <v>57</v>
      </c>
      <c r="C471" s="104" t="s">
        <v>530</v>
      </c>
      <c r="D471" s="105">
        <v>1757797.5326</v>
      </c>
      <c r="E471" s="105">
        <v>754388.07889999996</v>
      </c>
      <c r="F471" s="105">
        <v>34955.266000000003</v>
      </c>
      <c r="G471" s="89">
        <f t="shared" si="7"/>
        <v>2547140.8774999999</v>
      </c>
    </row>
    <row r="472" spans="1:7" ht="18" x14ac:dyDescent="0.35">
      <c r="A472" s="103">
        <v>467</v>
      </c>
      <c r="B472" s="104" t="s">
        <v>57</v>
      </c>
      <c r="C472" s="104" t="s">
        <v>531</v>
      </c>
      <c r="D472" s="105">
        <v>2403455.2135999999</v>
      </c>
      <c r="E472" s="105">
        <v>1031482.823</v>
      </c>
      <c r="F472" s="105">
        <v>47794.705999999998</v>
      </c>
      <c r="G472" s="89">
        <f t="shared" si="7"/>
        <v>3482732.7425999995</v>
      </c>
    </row>
    <row r="473" spans="1:7" ht="18" x14ac:dyDescent="0.35">
      <c r="A473" s="103">
        <v>468</v>
      </c>
      <c r="B473" s="104" t="s">
        <v>57</v>
      </c>
      <c r="C473" s="104" t="s">
        <v>532</v>
      </c>
      <c r="D473" s="105">
        <v>1868704.0185</v>
      </c>
      <c r="E473" s="105">
        <v>801985.44389999995</v>
      </c>
      <c r="F473" s="105">
        <v>37160.733699999997</v>
      </c>
      <c r="G473" s="89">
        <f t="shared" si="7"/>
        <v>2707850.1961000003</v>
      </c>
    </row>
    <row r="474" spans="1:7" ht="18" x14ac:dyDescent="0.35">
      <c r="A474" s="103">
        <v>469</v>
      </c>
      <c r="B474" s="104" t="s">
        <v>57</v>
      </c>
      <c r="C474" s="104" t="s">
        <v>533</v>
      </c>
      <c r="D474" s="105">
        <v>1568012.3816</v>
      </c>
      <c r="E474" s="105">
        <v>672938.6213</v>
      </c>
      <c r="F474" s="105">
        <v>31181.2304</v>
      </c>
      <c r="G474" s="89">
        <f t="shared" si="7"/>
        <v>2272132.2332999995</v>
      </c>
    </row>
    <row r="475" spans="1:7" ht="18" x14ac:dyDescent="0.35">
      <c r="A475" s="103">
        <v>470</v>
      </c>
      <c r="B475" s="104" t="s">
        <v>57</v>
      </c>
      <c r="C475" s="104" t="s">
        <v>534</v>
      </c>
      <c r="D475" s="105">
        <v>1837399.49</v>
      </c>
      <c r="E475" s="105">
        <v>788550.58429999999</v>
      </c>
      <c r="F475" s="105">
        <v>36538.217100000002</v>
      </c>
      <c r="G475" s="89">
        <f t="shared" si="7"/>
        <v>2662488.2914</v>
      </c>
    </row>
    <row r="476" spans="1:7" ht="18" x14ac:dyDescent="0.35">
      <c r="A476" s="103">
        <v>471</v>
      </c>
      <c r="B476" s="104" t="s">
        <v>57</v>
      </c>
      <c r="C476" s="104" t="s">
        <v>535</v>
      </c>
      <c r="D476" s="105">
        <v>1801944.8144</v>
      </c>
      <c r="E476" s="105">
        <v>773334.61990000005</v>
      </c>
      <c r="F476" s="105">
        <v>35833.171399999999</v>
      </c>
      <c r="G476" s="89">
        <f t="shared" si="7"/>
        <v>2611112.6056999997</v>
      </c>
    </row>
    <row r="477" spans="1:7" ht="18" x14ac:dyDescent="0.35">
      <c r="A477" s="103">
        <v>472</v>
      </c>
      <c r="B477" s="104" t="s">
        <v>57</v>
      </c>
      <c r="C477" s="104" t="s">
        <v>536</v>
      </c>
      <c r="D477" s="105">
        <v>1905064.4893</v>
      </c>
      <c r="E477" s="105">
        <v>817590.14529999997</v>
      </c>
      <c r="F477" s="105">
        <v>37883.791899999997</v>
      </c>
      <c r="G477" s="89">
        <f t="shared" si="7"/>
        <v>2760538.4265000001</v>
      </c>
    </row>
    <row r="478" spans="1:7" ht="18" x14ac:dyDescent="0.35">
      <c r="A478" s="103">
        <v>473</v>
      </c>
      <c r="B478" s="104" t="s">
        <v>57</v>
      </c>
      <c r="C478" s="104" t="s">
        <v>57</v>
      </c>
      <c r="D478" s="105">
        <v>1677006.5955000001</v>
      </c>
      <c r="E478" s="105">
        <v>719715.30299999996</v>
      </c>
      <c r="F478" s="105">
        <v>33348.671000000002</v>
      </c>
      <c r="G478" s="89">
        <f t="shared" si="7"/>
        <v>2430070.5695000002</v>
      </c>
    </row>
    <row r="479" spans="1:7" ht="18" x14ac:dyDescent="0.35">
      <c r="A479" s="103">
        <v>474</v>
      </c>
      <c r="B479" s="104" t="s">
        <v>57</v>
      </c>
      <c r="C479" s="104" t="s">
        <v>537</v>
      </c>
      <c r="D479" s="105">
        <v>2141046.5292000002</v>
      </c>
      <c r="E479" s="105">
        <v>918865.76690000005</v>
      </c>
      <c r="F479" s="105">
        <v>42576.491000000002</v>
      </c>
      <c r="G479" s="89">
        <f t="shared" si="7"/>
        <v>3102488.7871000003</v>
      </c>
    </row>
    <row r="480" spans="1:7" ht="18" x14ac:dyDescent="0.35">
      <c r="A480" s="103">
        <v>475</v>
      </c>
      <c r="B480" s="104" t="s">
        <v>57</v>
      </c>
      <c r="C480" s="104" t="s">
        <v>538</v>
      </c>
      <c r="D480" s="105">
        <v>1413218.4901999999</v>
      </c>
      <c r="E480" s="105">
        <v>606506.24549999996</v>
      </c>
      <c r="F480" s="105">
        <v>28103.025099999999</v>
      </c>
      <c r="G480" s="89">
        <f t="shared" si="7"/>
        <v>2047827.7607999998</v>
      </c>
    </row>
    <row r="481" spans="1:7" ht="18" x14ac:dyDescent="0.35">
      <c r="A481" s="103">
        <v>476</v>
      </c>
      <c r="B481" s="104" t="s">
        <v>57</v>
      </c>
      <c r="C481" s="104" t="s">
        <v>539</v>
      </c>
      <c r="D481" s="105">
        <v>2054607.4889</v>
      </c>
      <c r="E481" s="105">
        <v>881769.01359999995</v>
      </c>
      <c r="F481" s="105">
        <v>40857.578800000003</v>
      </c>
      <c r="G481" s="89">
        <f t="shared" si="7"/>
        <v>2977234.0812999997</v>
      </c>
    </row>
    <row r="482" spans="1:7" ht="36" x14ac:dyDescent="0.35">
      <c r="A482" s="103">
        <v>477</v>
      </c>
      <c r="B482" s="104" t="s">
        <v>57</v>
      </c>
      <c r="C482" s="104" t="s">
        <v>540</v>
      </c>
      <c r="D482" s="105">
        <v>1371985.4576000001</v>
      </c>
      <c r="E482" s="105">
        <v>588810.40300000005</v>
      </c>
      <c r="F482" s="105">
        <v>27283.071899999999</v>
      </c>
      <c r="G482" s="89">
        <f t="shared" si="7"/>
        <v>1988078.9325000003</v>
      </c>
    </row>
    <row r="483" spans="1:7" ht="18" x14ac:dyDescent="0.35">
      <c r="A483" s="103">
        <v>478</v>
      </c>
      <c r="B483" s="104" t="s">
        <v>57</v>
      </c>
      <c r="C483" s="104" t="s">
        <v>541</v>
      </c>
      <c r="D483" s="105">
        <v>1989066.2349</v>
      </c>
      <c r="E483" s="105">
        <v>853640.89309999999</v>
      </c>
      <c r="F483" s="105">
        <v>39554.236499999999</v>
      </c>
      <c r="G483" s="89">
        <f t="shared" si="7"/>
        <v>2882261.3645000001</v>
      </c>
    </row>
    <row r="484" spans="1:7" ht="18" x14ac:dyDescent="0.35">
      <c r="A484" s="103">
        <v>479</v>
      </c>
      <c r="B484" s="104" t="s">
        <v>57</v>
      </c>
      <c r="C484" s="104" t="s">
        <v>542</v>
      </c>
      <c r="D484" s="105">
        <v>2487649.5843000002</v>
      </c>
      <c r="E484" s="105">
        <v>1067616.2390999999</v>
      </c>
      <c r="F484" s="105">
        <v>49468.981</v>
      </c>
      <c r="G484" s="89">
        <f t="shared" si="7"/>
        <v>3604734.8044000003</v>
      </c>
    </row>
    <row r="485" spans="1:7" ht="18" x14ac:dyDescent="0.35">
      <c r="A485" s="103">
        <v>480</v>
      </c>
      <c r="B485" s="104" t="s">
        <v>57</v>
      </c>
      <c r="C485" s="104" t="s">
        <v>543</v>
      </c>
      <c r="D485" s="105">
        <v>1879112.0567000001</v>
      </c>
      <c r="E485" s="105">
        <v>806452.22679999995</v>
      </c>
      <c r="F485" s="105">
        <v>37367.706200000001</v>
      </c>
      <c r="G485" s="89">
        <f t="shared" si="7"/>
        <v>2722931.9896999998</v>
      </c>
    </row>
    <row r="486" spans="1:7" ht="18" x14ac:dyDescent="0.35">
      <c r="A486" s="103">
        <v>481</v>
      </c>
      <c r="B486" s="104" t="s">
        <v>57</v>
      </c>
      <c r="C486" s="104" t="s">
        <v>544</v>
      </c>
      <c r="D486" s="105">
        <v>1779229.6292000001</v>
      </c>
      <c r="E486" s="105">
        <v>763586.02</v>
      </c>
      <c r="F486" s="105">
        <v>35381.461000000003</v>
      </c>
      <c r="G486" s="89">
        <f t="shared" si="7"/>
        <v>2578197.1102</v>
      </c>
    </row>
    <row r="487" spans="1:7" ht="18" x14ac:dyDescent="0.35">
      <c r="A487" s="103">
        <v>482</v>
      </c>
      <c r="B487" s="104" t="s">
        <v>57</v>
      </c>
      <c r="C487" s="104" t="s">
        <v>545</v>
      </c>
      <c r="D487" s="105">
        <v>1907764.3225</v>
      </c>
      <c r="E487" s="105">
        <v>818748.82369999995</v>
      </c>
      <c r="F487" s="105">
        <v>37937.480300000003</v>
      </c>
      <c r="G487" s="89">
        <f t="shared" si="7"/>
        <v>2764450.6264999998</v>
      </c>
    </row>
    <row r="488" spans="1:7" ht="18" x14ac:dyDescent="0.35">
      <c r="A488" s="103">
        <v>483</v>
      </c>
      <c r="B488" s="104" t="s">
        <v>57</v>
      </c>
      <c r="C488" s="104" t="s">
        <v>546</v>
      </c>
      <c r="D488" s="105">
        <v>1866681.5019</v>
      </c>
      <c r="E488" s="105">
        <v>801117.44720000005</v>
      </c>
      <c r="F488" s="105">
        <v>37120.514199999998</v>
      </c>
      <c r="G488" s="89">
        <f t="shared" si="7"/>
        <v>2704919.4632999999</v>
      </c>
    </row>
    <row r="489" spans="1:7" ht="18" x14ac:dyDescent="0.35">
      <c r="A489" s="103">
        <v>484</v>
      </c>
      <c r="B489" s="104" t="s">
        <v>58</v>
      </c>
      <c r="C489" s="104" t="s">
        <v>547</v>
      </c>
      <c r="D489" s="105">
        <v>1612164.1558000001</v>
      </c>
      <c r="E489" s="105">
        <v>691887.09039999999</v>
      </c>
      <c r="F489" s="105">
        <v>32059.2251</v>
      </c>
      <c r="G489" s="89">
        <f t="shared" si="7"/>
        <v>2336110.4712999999</v>
      </c>
    </row>
    <row r="490" spans="1:7" ht="18" x14ac:dyDescent="0.35">
      <c r="A490" s="103">
        <v>485</v>
      </c>
      <c r="B490" s="104" t="s">
        <v>58</v>
      </c>
      <c r="C490" s="104" t="s">
        <v>548</v>
      </c>
      <c r="D490" s="105">
        <v>2651110.4947000002</v>
      </c>
      <c r="E490" s="105">
        <v>1137768.2104</v>
      </c>
      <c r="F490" s="105">
        <v>52719.537199999999</v>
      </c>
      <c r="G490" s="89">
        <f t="shared" si="7"/>
        <v>3841598.2423</v>
      </c>
    </row>
    <row r="491" spans="1:7" ht="18" x14ac:dyDescent="0.35">
      <c r="A491" s="103">
        <v>486</v>
      </c>
      <c r="B491" s="104" t="s">
        <v>58</v>
      </c>
      <c r="C491" s="104" t="s">
        <v>549</v>
      </c>
      <c r="D491" s="105">
        <v>2031909.7816999999</v>
      </c>
      <c r="E491" s="105">
        <v>872027.91460000002</v>
      </c>
      <c r="F491" s="105">
        <v>40406.216</v>
      </c>
      <c r="G491" s="89">
        <f t="shared" si="7"/>
        <v>2944343.9123</v>
      </c>
    </row>
    <row r="492" spans="1:7" ht="18" x14ac:dyDescent="0.35">
      <c r="A492" s="103">
        <v>487</v>
      </c>
      <c r="B492" s="104" t="s">
        <v>58</v>
      </c>
      <c r="C492" s="104" t="s">
        <v>48</v>
      </c>
      <c r="D492" s="105">
        <v>1237387.8544999999</v>
      </c>
      <c r="E492" s="105">
        <v>531045.60060000001</v>
      </c>
      <c r="F492" s="105">
        <v>24606.486700000001</v>
      </c>
      <c r="G492" s="89">
        <f t="shared" si="7"/>
        <v>1793039.9417999999</v>
      </c>
    </row>
    <row r="493" spans="1:7" ht="18" x14ac:dyDescent="0.35">
      <c r="A493" s="103">
        <v>488</v>
      </c>
      <c r="B493" s="104" t="s">
        <v>58</v>
      </c>
      <c r="C493" s="104" t="s">
        <v>550</v>
      </c>
      <c r="D493" s="105">
        <v>2146997.0591000002</v>
      </c>
      <c r="E493" s="105">
        <v>921419.53590000002</v>
      </c>
      <c r="F493" s="105">
        <v>42694.822200000002</v>
      </c>
      <c r="G493" s="89">
        <f t="shared" si="7"/>
        <v>3111111.4172</v>
      </c>
    </row>
    <row r="494" spans="1:7" ht="18" x14ac:dyDescent="0.35">
      <c r="A494" s="103">
        <v>489</v>
      </c>
      <c r="B494" s="104" t="s">
        <v>58</v>
      </c>
      <c r="C494" s="104" t="s">
        <v>551</v>
      </c>
      <c r="D494" s="105">
        <v>1845316.6664</v>
      </c>
      <c r="E494" s="105">
        <v>791948.37230000005</v>
      </c>
      <c r="F494" s="105">
        <v>36695.6567</v>
      </c>
      <c r="G494" s="89">
        <f t="shared" si="7"/>
        <v>2673960.6954000001</v>
      </c>
    </row>
    <row r="495" spans="1:7" ht="18" x14ac:dyDescent="0.35">
      <c r="A495" s="103">
        <v>490</v>
      </c>
      <c r="B495" s="104" t="s">
        <v>58</v>
      </c>
      <c r="C495" s="104" t="s">
        <v>552</v>
      </c>
      <c r="D495" s="105">
        <v>1865204.0478000001</v>
      </c>
      <c r="E495" s="105">
        <v>800483.37320000003</v>
      </c>
      <c r="F495" s="105">
        <v>37091.133800000003</v>
      </c>
      <c r="G495" s="89">
        <f t="shared" si="7"/>
        <v>2702778.5548</v>
      </c>
    </row>
    <row r="496" spans="1:7" ht="18" x14ac:dyDescent="0.35">
      <c r="A496" s="103">
        <v>491</v>
      </c>
      <c r="B496" s="104" t="s">
        <v>58</v>
      </c>
      <c r="C496" s="104" t="s">
        <v>553</v>
      </c>
      <c r="D496" s="105">
        <v>2199484.7919000001</v>
      </c>
      <c r="E496" s="105">
        <v>943945.52040000004</v>
      </c>
      <c r="F496" s="105">
        <v>43738.584499999997</v>
      </c>
      <c r="G496" s="89">
        <f t="shared" si="7"/>
        <v>3187168.8968000002</v>
      </c>
    </row>
    <row r="497" spans="1:7" ht="18" x14ac:dyDescent="0.35">
      <c r="A497" s="103">
        <v>492</v>
      </c>
      <c r="B497" s="104" t="s">
        <v>58</v>
      </c>
      <c r="C497" s="104" t="s">
        <v>554</v>
      </c>
      <c r="D497" s="105">
        <v>1590083.3038999999</v>
      </c>
      <c r="E497" s="105">
        <v>682410.72510000004</v>
      </c>
      <c r="F497" s="105">
        <v>31620.129000000001</v>
      </c>
      <c r="G497" s="89">
        <f t="shared" si="7"/>
        <v>2304114.1580000003</v>
      </c>
    </row>
    <row r="498" spans="1:7" ht="18" x14ac:dyDescent="0.35">
      <c r="A498" s="103">
        <v>493</v>
      </c>
      <c r="B498" s="104" t="s">
        <v>58</v>
      </c>
      <c r="C498" s="104" t="s">
        <v>555</v>
      </c>
      <c r="D498" s="105">
        <v>2114535.8426999999</v>
      </c>
      <c r="E498" s="105">
        <v>907488.26439999999</v>
      </c>
      <c r="F498" s="105">
        <v>42049.303999999996</v>
      </c>
      <c r="G498" s="89">
        <f t="shared" si="7"/>
        <v>3064073.4110999997</v>
      </c>
    </row>
    <row r="499" spans="1:7" ht="18" x14ac:dyDescent="0.35">
      <c r="A499" s="103">
        <v>494</v>
      </c>
      <c r="B499" s="104" t="s">
        <v>58</v>
      </c>
      <c r="C499" s="104" t="s">
        <v>556</v>
      </c>
      <c r="D499" s="105">
        <v>1676254.6322999999</v>
      </c>
      <c r="E499" s="105">
        <v>719392.58550000004</v>
      </c>
      <c r="F499" s="105">
        <v>33333.717600000004</v>
      </c>
      <c r="G499" s="89">
        <f t="shared" si="7"/>
        <v>2428980.9353999998</v>
      </c>
    </row>
    <row r="500" spans="1:7" ht="18" x14ac:dyDescent="0.35">
      <c r="A500" s="103">
        <v>495</v>
      </c>
      <c r="B500" s="104" t="s">
        <v>58</v>
      </c>
      <c r="C500" s="104" t="s">
        <v>557</v>
      </c>
      <c r="D500" s="105">
        <v>1488904.3910000001</v>
      </c>
      <c r="E500" s="105">
        <v>638988.11</v>
      </c>
      <c r="F500" s="105">
        <v>29608.102200000001</v>
      </c>
      <c r="G500" s="89">
        <f t="shared" si="7"/>
        <v>2157500.6032000002</v>
      </c>
    </row>
    <row r="501" spans="1:7" ht="18" x14ac:dyDescent="0.35">
      <c r="A501" s="103">
        <v>496</v>
      </c>
      <c r="B501" s="104" t="s">
        <v>58</v>
      </c>
      <c r="C501" s="104" t="s">
        <v>558</v>
      </c>
      <c r="D501" s="105">
        <v>1245791.3676</v>
      </c>
      <c r="E501" s="105">
        <v>534652.10809999995</v>
      </c>
      <c r="F501" s="105">
        <v>24773.5975</v>
      </c>
      <c r="G501" s="89">
        <f t="shared" si="7"/>
        <v>1805217.0731999998</v>
      </c>
    </row>
    <row r="502" spans="1:7" ht="18" x14ac:dyDescent="0.35">
      <c r="A502" s="103">
        <v>497</v>
      </c>
      <c r="B502" s="104" t="s">
        <v>58</v>
      </c>
      <c r="C502" s="104" t="s">
        <v>559</v>
      </c>
      <c r="D502" s="105">
        <v>1240508.6128</v>
      </c>
      <c r="E502" s="105">
        <v>532384.92590000003</v>
      </c>
      <c r="F502" s="105">
        <v>24668.5455</v>
      </c>
      <c r="G502" s="89">
        <f t="shared" si="7"/>
        <v>1797562.0841999999</v>
      </c>
    </row>
    <row r="503" spans="1:7" ht="18" x14ac:dyDescent="0.35">
      <c r="A503" s="103">
        <v>498</v>
      </c>
      <c r="B503" s="104" t="s">
        <v>58</v>
      </c>
      <c r="C503" s="104" t="s">
        <v>560</v>
      </c>
      <c r="D503" s="105">
        <v>1416454.469</v>
      </c>
      <c r="E503" s="105">
        <v>607895.01969999995</v>
      </c>
      <c r="F503" s="105">
        <v>28167.375199999999</v>
      </c>
      <c r="G503" s="89">
        <f t="shared" si="7"/>
        <v>2052516.8639</v>
      </c>
    </row>
    <row r="504" spans="1:7" ht="18" x14ac:dyDescent="0.35">
      <c r="A504" s="103">
        <v>499</v>
      </c>
      <c r="B504" s="104" t="s">
        <v>58</v>
      </c>
      <c r="C504" s="104" t="s">
        <v>561</v>
      </c>
      <c r="D504" s="105">
        <v>1714400.0571000001</v>
      </c>
      <c r="E504" s="105">
        <v>735763.3297</v>
      </c>
      <c r="F504" s="105">
        <v>34092.271099999998</v>
      </c>
      <c r="G504" s="89">
        <f t="shared" si="7"/>
        <v>2484255.6579</v>
      </c>
    </row>
    <row r="505" spans="1:7" ht="18" x14ac:dyDescent="0.35">
      <c r="A505" s="103">
        <v>500</v>
      </c>
      <c r="B505" s="104" t="s">
        <v>59</v>
      </c>
      <c r="C505" s="104" t="s">
        <v>562</v>
      </c>
      <c r="D505" s="105">
        <v>2405838.8133999999</v>
      </c>
      <c r="E505" s="105">
        <v>1032505.7845</v>
      </c>
      <c r="F505" s="105">
        <v>47842.105799999998</v>
      </c>
      <c r="G505" s="89">
        <f t="shared" si="7"/>
        <v>3486186.7037</v>
      </c>
    </row>
    <row r="506" spans="1:7" ht="36" x14ac:dyDescent="0.35">
      <c r="A506" s="103">
        <v>501</v>
      </c>
      <c r="B506" s="104" t="s">
        <v>59</v>
      </c>
      <c r="C506" s="104" t="s">
        <v>563</v>
      </c>
      <c r="D506" s="105">
        <v>3092387.8174000001</v>
      </c>
      <c r="E506" s="105">
        <v>1327149.7208</v>
      </c>
      <c r="F506" s="105">
        <v>61494.703800000003</v>
      </c>
      <c r="G506" s="89">
        <f t="shared" si="7"/>
        <v>4481032.2420000006</v>
      </c>
    </row>
    <row r="507" spans="1:7" ht="18" x14ac:dyDescent="0.35">
      <c r="A507" s="103">
        <v>502</v>
      </c>
      <c r="B507" s="104" t="s">
        <v>59</v>
      </c>
      <c r="C507" s="104" t="s">
        <v>564</v>
      </c>
      <c r="D507" s="105">
        <v>4987065.0607000003</v>
      </c>
      <c r="E507" s="105">
        <v>2140282.0066</v>
      </c>
      <c r="F507" s="105">
        <v>99171.936600000001</v>
      </c>
      <c r="G507" s="89">
        <f t="shared" si="7"/>
        <v>7226519.0038999999</v>
      </c>
    </row>
    <row r="508" spans="1:7" ht="18" x14ac:dyDescent="0.35">
      <c r="A508" s="103">
        <v>503</v>
      </c>
      <c r="B508" s="104" t="s">
        <v>59</v>
      </c>
      <c r="C508" s="104" t="s">
        <v>565</v>
      </c>
      <c r="D508" s="105">
        <v>1949161.9922</v>
      </c>
      <c r="E508" s="105">
        <v>836515.32290000003</v>
      </c>
      <c r="F508" s="105">
        <v>38760.707399999999</v>
      </c>
      <c r="G508" s="89">
        <f t="shared" si="7"/>
        <v>2824438.0225000004</v>
      </c>
    </row>
    <row r="509" spans="1:7" ht="18" x14ac:dyDescent="0.35">
      <c r="A509" s="103">
        <v>504</v>
      </c>
      <c r="B509" s="104" t="s">
        <v>59</v>
      </c>
      <c r="C509" s="104" t="s">
        <v>566</v>
      </c>
      <c r="D509" s="105">
        <v>1638750.2757999999</v>
      </c>
      <c r="E509" s="105">
        <v>703296.96649999998</v>
      </c>
      <c r="F509" s="105">
        <v>32587.912199999999</v>
      </c>
      <c r="G509" s="89">
        <f t="shared" si="7"/>
        <v>2374635.1545000002</v>
      </c>
    </row>
    <row r="510" spans="1:7" ht="18" x14ac:dyDescent="0.35">
      <c r="A510" s="103">
        <v>505</v>
      </c>
      <c r="B510" s="104" t="s">
        <v>59</v>
      </c>
      <c r="C510" s="104" t="s">
        <v>567</v>
      </c>
      <c r="D510" s="105">
        <v>1832062.3493999999</v>
      </c>
      <c r="E510" s="105">
        <v>786260.06149999995</v>
      </c>
      <c r="F510" s="105">
        <v>36432.083599999998</v>
      </c>
      <c r="G510" s="89">
        <f t="shared" si="7"/>
        <v>2654754.4945</v>
      </c>
    </row>
    <row r="511" spans="1:7" ht="18" x14ac:dyDescent="0.35">
      <c r="A511" s="103">
        <v>506</v>
      </c>
      <c r="B511" s="104" t="s">
        <v>59</v>
      </c>
      <c r="C511" s="104" t="s">
        <v>568</v>
      </c>
      <c r="D511" s="105">
        <v>1682113.1351000001</v>
      </c>
      <c r="E511" s="105">
        <v>721906.85950000002</v>
      </c>
      <c r="F511" s="105">
        <v>33450.218800000002</v>
      </c>
      <c r="G511" s="89">
        <f t="shared" si="7"/>
        <v>2437470.2133999998</v>
      </c>
    </row>
    <row r="512" spans="1:7" ht="18" x14ac:dyDescent="0.35">
      <c r="A512" s="103">
        <v>507</v>
      </c>
      <c r="B512" s="104" t="s">
        <v>59</v>
      </c>
      <c r="C512" s="104" t="s">
        <v>569</v>
      </c>
      <c r="D512" s="105">
        <v>2029290.5464000001</v>
      </c>
      <c r="E512" s="105">
        <v>870903.82609999995</v>
      </c>
      <c r="F512" s="105">
        <v>40354.130299999997</v>
      </c>
      <c r="G512" s="89">
        <f t="shared" si="7"/>
        <v>2940548.5027999999</v>
      </c>
    </row>
    <row r="513" spans="1:7" ht="18" x14ac:dyDescent="0.35">
      <c r="A513" s="103">
        <v>508</v>
      </c>
      <c r="B513" s="104" t="s">
        <v>59</v>
      </c>
      <c r="C513" s="104" t="s">
        <v>570</v>
      </c>
      <c r="D513" s="105">
        <v>1355031.5148</v>
      </c>
      <c r="E513" s="105">
        <v>581534.33620000002</v>
      </c>
      <c r="F513" s="105">
        <v>26945.9287</v>
      </c>
      <c r="G513" s="89">
        <f t="shared" si="7"/>
        <v>1963511.7797000001</v>
      </c>
    </row>
    <row r="514" spans="1:7" ht="18" x14ac:dyDescent="0.35">
      <c r="A514" s="103">
        <v>509</v>
      </c>
      <c r="B514" s="104" t="s">
        <v>59</v>
      </c>
      <c r="C514" s="104" t="s">
        <v>571</v>
      </c>
      <c r="D514" s="105">
        <v>2310465.1608000002</v>
      </c>
      <c r="E514" s="105">
        <v>991574.59349999996</v>
      </c>
      <c r="F514" s="105">
        <v>45945.521399999998</v>
      </c>
      <c r="G514" s="89">
        <f t="shared" si="7"/>
        <v>3347985.2757000001</v>
      </c>
    </row>
    <row r="515" spans="1:7" ht="18" x14ac:dyDescent="0.35">
      <c r="A515" s="103">
        <v>510</v>
      </c>
      <c r="B515" s="104" t="s">
        <v>59</v>
      </c>
      <c r="C515" s="104" t="s">
        <v>572</v>
      </c>
      <c r="D515" s="105">
        <v>1997282.8330000001</v>
      </c>
      <c r="E515" s="105">
        <v>857167.18299999996</v>
      </c>
      <c r="F515" s="105">
        <v>39717.630299999997</v>
      </c>
      <c r="G515" s="89">
        <f t="shared" si="7"/>
        <v>2894167.6462999997</v>
      </c>
    </row>
    <row r="516" spans="1:7" ht="18" x14ac:dyDescent="0.35">
      <c r="A516" s="103">
        <v>511</v>
      </c>
      <c r="B516" s="104" t="s">
        <v>59</v>
      </c>
      <c r="C516" s="104" t="s">
        <v>573</v>
      </c>
      <c r="D516" s="105">
        <v>2746164.8316000002</v>
      </c>
      <c r="E516" s="105">
        <v>1178562.3618000001</v>
      </c>
      <c r="F516" s="105">
        <v>54609.771699999998</v>
      </c>
      <c r="G516" s="89">
        <f t="shared" si="7"/>
        <v>3979336.9651000001</v>
      </c>
    </row>
    <row r="517" spans="1:7" ht="18" x14ac:dyDescent="0.35">
      <c r="A517" s="103">
        <v>512</v>
      </c>
      <c r="B517" s="104" t="s">
        <v>59</v>
      </c>
      <c r="C517" s="104" t="s">
        <v>574</v>
      </c>
      <c r="D517" s="105">
        <v>2971172.9056000002</v>
      </c>
      <c r="E517" s="105">
        <v>1275128.3230999999</v>
      </c>
      <c r="F517" s="105">
        <v>59084.244400000003</v>
      </c>
      <c r="G517" s="89">
        <f t="shared" si="7"/>
        <v>4305385.4731000001</v>
      </c>
    </row>
    <row r="518" spans="1:7" ht="18" x14ac:dyDescent="0.35">
      <c r="A518" s="103">
        <v>513</v>
      </c>
      <c r="B518" s="104" t="s">
        <v>59</v>
      </c>
      <c r="C518" s="104" t="s">
        <v>575</v>
      </c>
      <c r="D518" s="105">
        <v>1599428.3151</v>
      </c>
      <c r="E518" s="105">
        <v>686421.29229999997</v>
      </c>
      <c r="F518" s="105">
        <v>31805.962299999999</v>
      </c>
      <c r="G518" s="89">
        <f t="shared" si="7"/>
        <v>2317655.5696999999</v>
      </c>
    </row>
    <row r="519" spans="1:7" ht="36" x14ac:dyDescent="0.35">
      <c r="A519" s="103">
        <v>514</v>
      </c>
      <c r="B519" s="104" t="s">
        <v>59</v>
      </c>
      <c r="C519" s="104" t="s">
        <v>576</v>
      </c>
      <c r="D519" s="105">
        <v>1929967.1338</v>
      </c>
      <c r="E519" s="105">
        <v>828277.52989999996</v>
      </c>
      <c r="F519" s="105">
        <v>38379.001700000001</v>
      </c>
      <c r="G519" s="89">
        <f t="shared" ref="G519:G582" si="8">SUM(D519:F519)</f>
        <v>2796623.6653999998</v>
      </c>
    </row>
    <row r="520" spans="1:7" ht="18" x14ac:dyDescent="0.35">
      <c r="A520" s="103">
        <v>515</v>
      </c>
      <c r="B520" s="104" t="s">
        <v>59</v>
      </c>
      <c r="C520" s="104" t="s">
        <v>577</v>
      </c>
      <c r="D520" s="105">
        <v>2889305.7974999999</v>
      </c>
      <c r="E520" s="105">
        <v>1239993.6906000001</v>
      </c>
      <c r="F520" s="105">
        <v>57456.248899999999</v>
      </c>
      <c r="G520" s="89">
        <f t="shared" si="8"/>
        <v>4186755.7369999997</v>
      </c>
    </row>
    <row r="521" spans="1:7" ht="18" x14ac:dyDescent="0.35">
      <c r="A521" s="103">
        <v>516</v>
      </c>
      <c r="B521" s="104" t="s">
        <v>59</v>
      </c>
      <c r="C521" s="104" t="s">
        <v>578</v>
      </c>
      <c r="D521" s="105">
        <v>2803548.3237000001</v>
      </c>
      <c r="E521" s="105">
        <v>1203189.4428000001</v>
      </c>
      <c r="F521" s="105">
        <v>55750.890200000002</v>
      </c>
      <c r="G521" s="89">
        <f t="shared" si="8"/>
        <v>4062488.6566999997</v>
      </c>
    </row>
    <row r="522" spans="1:7" ht="18" x14ac:dyDescent="0.35">
      <c r="A522" s="103">
        <v>517</v>
      </c>
      <c r="B522" s="104" t="s">
        <v>59</v>
      </c>
      <c r="C522" s="104" t="s">
        <v>579</v>
      </c>
      <c r="D522" s="105">
        <v>2862657.2941999999</v>
      </c>
      <c r="E522" s="105">
        <v>1228557.0416999999</v>
      </c>
      <c r="F522" s="105">
        <v>56926.321300000003</v>
      </c>
      <c r="G522" s="89">
        <f t="shared" si="8"/>
        <v>4148140.6571999998</v>
      </c>
    </row>
    <row r="523" spans="1:7" ht="18" x14ac:dyDescent="0.35">
      <c r="A523" s="103">
        <v>518</v>
      </c>
      <c r="B523" s="104" t="s">
        <v>59</v>
      </c>
      <c r="C523" s="104" t="s">
        <v>580</v>
      </c>
      <c r="D523" s="105">
        <v>2213997.7453000001</v>
      </c>
      <c r="E523" s="105">
        <v>950173.99600000004</v>
      </c>
      <c r="F523" s="105">
        <v>44027.186600000001</v>
      </c>
      <c r="G523" s="89">
        <f t="shared" si="8"/>
        <v>3208198.9279</v>
      </c>
    </row>
    <row r="524" spans="1:7" ht="18" x14ac:dyDescent="0.35">
      <c r="A524" s="103">
        <v>519</v>
      </c>
      <c r="B524" s="104" t="s">
        <v>59</v>
      </c>
      <c r="C524" s="104" t="s">
        <v>581</v>
      </c>
      <c r="D524" s="105">
        <v>2532531.7045999998</v>
      </c>
      <c r="E524" s="105">
        <v>1086878.1483</v>
      </c>
      <c r="F524" s="105">
        <v>50361.499300000003</v>
      </c>
      <c r="G524" s="89">
        <f t="shared" si="8"/>
        <v>3669771.3521999996</v>
      </c>
    </row>
    <row r="525" spans="1:7" ht="18" x14ac:dyDescent="0.35">
      <c r="A525" s="103">
        <v>520</v>
      </c>
      <c r="B525" s="104" t="s">
        <v>60</v>
      </c>
      <c r="C525" s="104" t="s">
        <v>582</v>
      </c>
      <c r="D525" s="105">
        <v>1657038.7646000001</v>
      </c>
      <c r="E525" s="105">
        <v>711145.77590000001</v>
      </c>
      <c r="F525" s="105">
        <v>32951.593999999997</v>
      </c>
      <c r="G525" s="89">
        <f t="shared" si="8"/>
        <v>2401136.1345000002</v>
      </c>
    </row>
    <row r="526" spans="1:7" ht="18" x14ac:dyDescent="0.35">
      <c r="A526" s="103">
        <v>521</v>
      </c>
      <c r="B526" s="104" t="s">
        <v>60</v>
      </c>
      <c r="C526" s="104" t="s">
        <v>583</v>
      </c>
      <c r="D526" s="105">
        <v>1867781.8829000001</v>
      </c>
      <c r="E526" s="105">
        <v>801589.69400000002</v>
      </c>
      <c r="F526" s="105">
        <v>37142.396200000003</v>
      </c>
      <c r="G526" s="89">
        <f t="shared" si="8"/>
        <v>2706513.9731000001</v>
      </c>
    </row>
    <row r="527" spans="1:7" ht="18" x14ac:dyDescent="0.35">
      <c r="A527" s="103">
        <v>522</v>
      </c>
      <c r="B527" s="104" t="s">
        <v>60</v>
      </c>
      <c r="C527" s="104" t="s">
        <v>584</v>
      </c>
      <c r="D527" s="105">
        <v>1912442.8456999999</v>
      </c>
      <c r="E527" s="105">
        <v>820756.68980000005</v>
      </c>
      <c r="F527" s="105">
        <v>38030.516600000003</v>
      </c>
      <c r="G527" s="89">
        <f t="shared" si="8"/>
        <v>2771230.0521000004</v>
      </c>
    </row>
    <row r="528" spans="1:7" ht="18" x14ac:dyDescent="0.35">
      <c r="A528" s="103">
        <v>523</v>
      </c>
      <c r="B528" s="104" t="s">
        <v>60</v>
      </c>
      <c r="C528" s="104" t="s">
        <v>585</v>
      </c>
      <c r="D528" s="105">
        <v>2256421.9400999998</v>
      </c>
      <c r="E528" s="105">
        <v>968381.04550000001</v>
      </c>
      <c r="F528" s="105">
        <v>44870.826999999997</v>
      </c>
      <c r="G528" s="89">
        <f t="shared" si="8"/>
        <v>3269673.8125999998</v>
      </c>
    </row>
    <row r="529" spans="1:7" ht="18" x14ac:dyDescent="0.35">
      <c r="A529" s="103">
        <v>524</v>
      </c>
      <c r="B529" s="104" t="s">
        <v>60</v>
      </c>
      <c r="C529" s="104" t="s">
        <v>586</v>
      </c>
      <c r="D529" s="105">
        <v>1611182.3688000001</v>
      </c>
      <c r="E529" s="105">
        <v>691465.74010000005</v>
      </c>
      <c r="F529" s="105">
        <v>32039.701499999999</v>
      </c>
      <c r="G529" s="89">
        <f t="shared" si="8"/>
        <v>2334687.8104000003</v>
      </c>
    </row>
    <row r="530" spans="1:7" ht="18" x14ac:dyDescent="0.35">
      <c r="A530" s="103">
        <v>525</v>
      </c>
      <c r="B530" s="104" t="s">
        <v>60</v>
      </c>
      <c r="C530" s="104" t="s">
        <v>587</v>
      </c>
      <c r="D530" s="105">
        <v>1515050.0619999999</v>
      </c>
      <c r="E530" s="105">
        <v>650208.96</v>
      </c>
      <c r="F530" s="105">
        <v>30128.030599999998</v>
      </c>
      <c r="G530" s="89">
        <f t="shared" si="8"/>
        <v>2195387.0526000001</v>
      </c>
    </row>
    <row r="531" spans="1:7" ht="18" x14ac:dyDescent="0.35">
      <c r="A531" s="103">
        <v>526</v>
      </c>
      <c r="B531" s="104" t="s">
        <v>60</v>
      </c>
      <c r="C531" s="104" t="s">
        <v>588</v>
      </c>
      <c r="D531" s="105">
        <v>1731080.7737</v>
      </c>
      <c r="E531" s="105">
        <v>742922.13690000004</v>
      </c>
      <c r="F531" s="105">
        <v>34423.981</v>
      </c>
      <c r="G531" s="89">
        <f t="shared" si="8"/>
        <v>2508426.8916000002</v>
      </c>
    </row>
    <row r="532" spans="1:7" ht="18" x14ac:dyDescent="0.35">
      <c r="A532" s="103">
        <v>527</v>
      </c>
      <c r="B532" s="104" t="s">
        <v>60</v>
      </c>
      <c r="C532" s="104" t="s">
        <v>589</v>
      </c>
      <c r="D532" s="105">
        <v>2708723.9723</v>
      </c>
      <c r="E532" s="105">
        <v>1162493.9935999999</v>
      </c>
      <c r="F532" s="105">
        <v>53865.229099999997</v>
      </c>
      <c r="G532" s="89">
        <f t="shared" si="8"/>
        <v>3925083.1950000003</v>
      </c>
    </row>
    <row r="533" spans="1:7" ht="18" x14ac:dyDescent="0.35">
      <c r="A533" s="103">
        <v>528</v>
      </c>
      <c r="B533" s="104" t="s">
        <v>60</v>
      </c>
      <c r="C533" s="104" t="s">
        <v>74</v>
      </c>
      <c r="D533" s="105">
        <v>2510295.1752999998</v>
      </c>
      <c r="E533" s="105">
        <v>1077334.9715</v>
      </c>
      <c r="F533" s="105">
        <v>49919.307500000003</v>
      </c>
      <c r="G533" s="89">
        <f t="shared" si="8"/>
        <v>3637549.4542999999</v>
      </c>
    </row>
    <row r="534" spans="1:7" ht="36" x14ac:dyDescent="0.35">
      <c r="A534" s="103">
        <v>529</v>
      </c>
      <c r="B534" s="104" t="s">
        <v>60</v>
      </c>
      <c r="C534" s="104" t="s">
        <v>848</v>
      </c>
      <c r="D534" s="105">
        <v>1920337.5896999999</v>
      </c>
      <c r="E534" s="105">
        <v>824144.85069999995</v>
      </c>
      <c r="F534" s="105">
        <v>38187.510199999997</v>
      </c>
      <c r="G534" s="89">
        <f t="shared" si="8"/>
        <v>2782669.9505999996</v>
      </c>
    </row>
    <row r="535" spans="1:7" ht="18" x14ac:dyDescent="0.35">
      <c r="A535" s="103">
        <v>530</v>
      </c>
      <c r="B535" s="104" t="s">
        <v>60</v>
      </c>
      <c r="C535" s="104" t="s">
        <v>203</v>
      </c>
      <c r="D535" s="105">
        <v>1838134.1723</v>
      </c>
      <c r="E535" s="105">
        <v>788865.88540000003</v>
      </c>
      <c r="F535" s="105">
        <v>36552.8269</v>
      </c>
      <c r="G535" s="89">
        <f t="shared" si="8"/>
        <v>2663552.8846</v>
      </c>
    </row>
    <row r="536" spans="1:7" ht="18" x14ac:dyDescent="0.35">
      <c r="A536" s="103">
        <v>531</v>
      </c>
      <c r="B536" s="104" t="s">
        <v>60</v>
      </c>
      <c r="C536" s="104" t="s">
        <v>590</v>
      </c>
      <c r="D536" s="105">
        <v>1952885.6244000001</v>
      </c>
      <c r="E536" s="105">
        <v>838113.38170000003</v>
      </c>
      <c r="F536" s="105">
        <v>38834.7549</v>
      </c>
      <c r="G536" s="89">
        <f t="shared" si="8"/>
        <v>2829833.7609999999</v>
      </c>
    </row>
    <row r="537" spans="1:7" ht="18" x14ac:dyDescent="0.35">
      <c r="A537" s="103">
        <v>532</v>
      </c>
      <c r="B537" s="104" t="s">
        <v>60</v>
      </c>
      <c r="C537" s="104" t="s">
        <v>591</v>
      </c>
      <c r="D537" s="105">
        <v>1567708.6525000001</v>
      </c>
      <c r="E537" s="105">
        <v>672808.2709</v>
      </c>
      <c r="F537" s="105">
        <v>31175.190500000001</v>
      </c>
      <c r="G537" s="89">
        <f t="shared" si="8"/>
        <v>2271692.1139000002</v>
      </c>
    </row>
    <row r="538" spans="1:7" ht="18" x14ac:dyDescent="0.35">
      <c r="A538" s="103">
        <v>533</v>
      </c>
      <c r="B538" s="104" t="s">
        <v>61</v>
      </c>
      <c r="C538" s="104" t="s">
        <v>592</v>
      </c>
      <c r="D538" s="105">
        <v>1723812.1717999999</v>
      </c>
      <c r="E538" s="105">
        <v>739802.69539999997</v>
      </c>
      <c r="F538" s="105">
        <v>34279.438800000004</v>
      </c>
      <c r="G538" s="89">
        <f t="shared" si="8"/>
        <v>2497894.3059999999</v>
      </c>
    </row>
    <row r="539" spans="1:7" ht="18" x14ac:dyDescent="0.35">
      <c r="A539" s="103">
        <v>534</v>
      </c>
      <c r="B539" s="104" t="s">
        <v>61</v>
      </c>
      <c r="C539" s="104" t="s">
        <v>593</v>
      </c>
      <c r="D539" s="105">
        <v>1480010.2849999999</v>
      </c>
      <c r="E539" s="105">
        <v>635171.05630000005</v>
      </c>
      <c r="F539" s="105">
        <v>29431.235499999999</v>
      </c>
      <c r="G539" s="89">
        <f t="shared" si="8"/>
        <v>2144612.5767999999</v>
      </c>
    </row>
    <row r="540" spans="1:7" ht="18" x14ac:dyDescent="0.35">
      <c r="A540" s="103">
        <v>535</v>
      </c>
      <c r="B540" s="104" t="s">
        <v>61</v>
      </c>
      <c r="C540" s="104" t="s">
        <v>594</v>
      </c>
      <c r="D540" s="105">
        <v>1694919.0330999999</v>
      </c>
      <c r="E540" s="105">
        <v>727402.72389999998</v>
      </c>
      <c r="F540" s="105">
        <v>33704.8747</v>
      </c>
      <c r="G540" s="89">
        <f t="shared" si="8"/>
        <v>2456026.6316999998</v>
      </c>
    </row>
    <row r="541" spans="1:7" ht="18" x14ac:dyDescent="0.35">
      <c r="A541" s="103">
        <v>536</v>
      </c>
      <c r="B541" s="104" t="s">
        <v>61</v>
      </c>
      <c r="C541" s="104" t="s">
        <v>595</v>
      </c>
      <c r="D541" s="105">
        <v>2759079.2075</v>
      </c>
      <c r="E541" s="105">
        <v>1184104.7812000001</v>
      </c>
      <c r="F541" s="105">
        <v>54866.584900000002</v>
      </c>
      <c r="G541" s="89">
        <f t="shared" si="8"/>
        <v>3998050.5736000002</v>
      </c>
    </row>
    <row r="542" spans="1:7" ht="18" x14ac:dyDescent="0.35">
      <c r="A542" s="103">
        <v>537</v>
      </c>
      <c r="B542" s="104" t="s">
        <v>61</v>
      </c>
      <c r="C542" s="104" t="s">
        <v>596</v>
      </c>
      <c r="D542" s="105">
        <v>1656153.0274</v>
      </c>
      <c r="E542" s="105">
        <v>710765.64709999994</v>
      </c>
      <c r="F542" s="105">
        <v>32933.9804</v>
      </c>
      <c r="G542" s="89">
        <f t="shared" si="8"/>
        <v>2399852.6548999995</v>
      </c>
    </row>
    <row r="543" spans="1:7" ht="18" x14ac:dyDescent="0.35">
      <c r="A543" s="103">
        <v>538</v>
      </c>
      <c r="B543" s="104" t="s">
        <v>61</v>
      </c>
      <c r="C543" s="104" t="s">
        <v>597</v>
      </c>
      <c r="D543" s="105">
        <v>1744280.1455999999</v>
      </c>
      <c r="E543" s="105">
        <v>748586.86710000003</v>
      </c>
      <c r="F543" s="105">
        <v>34686.461499999998</v>
      </c>
      <c r="G543" s="89">
        <f t="shared" si="8"/>
        <v>2527553.4742000001</v>
      </c>
    </row>
    <row r="544" spans="1:7" ht="18" x14ac:dyDescent="0.35">
      <c r="A544" s="103">
        <v>539</v>
      </c>
      <c r="B544" s="104" t="s">
        <v>61</v>
      </c>
      <c r="C544" s="104" t="s">
        <v>598</v>
      </c>
      <c r="D544" s="105">
        <v>1652160.6642</v>
      </c>
      <c r="E544" s="105">
        <v>709052.25789999997</v>
      </c>
      <c r="F544" s="105">
        <v>32854.589</v>
      </c>
      <c r="G544" s="89">
        <f t="shared" si="8"/>
        <v>2394067.5111000002</v>
      </c>
    </row>
    <row r="545" spans="1:7" ht="18" x14ac:dyDescent="0.35">
      <c r="A545" s="103">
        <v>540</v>
      </c>
      <c r="B545" s="104" t="s">
        <v>61</v>
      </c>
      <c r="C545" s="104" t="s">
        <v>599</v>
      </c>
      <c r="D545" s="105">
        <v>1476310.2304</v>
      </c>
      <c r="E545" s="105">
        <v>633583.11629999999</v>
      </c>
      <c r="F545" s="105">
        <v>29357.656800000001</v>
      </c>
      <c r="G545" s="89">
        <f t="shared" si="8"/>
        <v>2139251.0035000001</v>
      </c>
    </row>
    <row r="546" spans="1:7" ht="18" x14ac:dyDescent="0.35">
      <c r="A546" s="103">
        <v>541</v>
      </c>
      <c r="B546" s="104" t="s">
        <v>61</v>
      </c>
      <c r="C546" s="104" t="s">
        <v>600</v>
      </c>
      <c r="D546" s="105">
        <v>1593023.7250999999</v>
      </c>
      <c r="E546" s="105">
        <v>683672.65579999995</v>
      </c>
      <c r="F546" s="105">
        <v>31678.601699999999</v>
      </c>
      <c r="G546" s="89">
        <f t="shared" si="8"/>
        <v>2308374.9825999998</v>
      </c>
    </row>
    <row r="547" spans="1:7" ht="18" x14ac:dyDescent="0.35">
      <c r="A547" s="103">
        <v>542</v>
      </c>
      <c r="B547" s="104" t="s">
        <v>61</v>
      </c>
      <c r="C547" s="104" t="s">
        <v>601</v>
      </c>
      <c r="D547" s="105">
        <v>1754366.6133000001</v>
      </c>
      <c r="E547" s="105">
        <v>752915.64269999997</v>
      </c>
      <c r="F547" s="105">
        <v>34887.039299999997</v>
      </c>
      <c r="G547" s="89">
        <f t="shared" si="8"/>
        <v>2542169.2952999999</v>
      </c>
    </row>
    <row r="548" spans="1:7" ht="18" x14ac:dyDescent="0.35">
      <c r="A548" s="103">
        <v>543</v>
      </c>
      <c r="B548" s="104" t="s">
        <v>61</v>
      </c>
      <c r="C548" s="104" t="s">
        <v>602</v>
      </c>
      <c r="D548" s="105">
        <v>1713656.0204</v>
      </c>
      <c r="E548" s="105">
        <v>735444.01390000002</v>
      </c>
      <c r="F548" s="105">
        <v>34077.475299999998</v>
      </c>
      <c r="G548" s="89">
        <f t="shared" si="8"/>
        <v>2483177.5096</v>
      </c>
    </row>
    <row r="549" spans="1:7" ht="18" x14ac:dyDescent="0.35">
      <c r="A549" s="103">
        <v>544</v>
      </c>
      <c r="B549" s="104" t="s">
        <v>61</v>
      </c>
      <c r="C549" s="104" t="s">
        <v>603</v>
      </c>
      <c r="D549" s="105">
        <v>1994045.8352000001</v>
      </c>
      <c r="E549" s="105">
        <v>855777.97149999999</v>
      </c>
      <c r="F549" s="105">
        <v>39653.259899999997</v>
      </c>
      <c r="G549" s="89">
        <f t="shared" si="8"/>
        <v>2889477.0666</v>
      </c>
    </row>
    <row r="550" spans="1:7" ht="18" x14ac:dyDescent="0.35">
      <c r="A550" s="103">
        <v>545</v>
      </c>
      <c r="B550" s="104" t="s">
        <v>61</v>
      </c>
      <c r="C550" s="104" t="s">
        <v>604</v>
      </c>
      <c r="D550" s="105">
        <v>2042642.8530999999</v>
      </c>
      <c r="E550" s="105">
        <v>876634.19090000005</v>
      </c>
      <c r="F550" s="105">
        <v>40619.652099999999</v>
      </c>
      <c r="G550" s="89">
        <f t="shared" si="8"/>
        <v>2959896.6960999998</v>
      </c>
    </row>
    <row r="551" spans="1:7" ht="18" x14ac:dyDescent="0.35">
      <c r="A551" s="103">
        <v>546</v>
      </c>
      <c r="B551" s="104" t="s">
        <v>61</v>
      </c>
      <c r="C551" s="104" t="s">
        <v>605</v>
      </c>
      <c r="D551" s="105">
        <v>2261747.7540000002</v>
      </c>
      <c r="E551" s="105">
        <v>970666.70719999995</v>
      </c>
      <c r="F551" s="105">
        <v>44976.7353</v>
      </c>
      <c r="G551" s="89">
        <f t="shared" si="8"/>
        <v>3277391.1965000001</v>
      </c>
    </row>
    <row r="552" spans="1:7" ht="18" x14ac:dyDescent="0.35">
      <c r="A552" s="103">
        <v>547</v>
      </c>
      <c r="B552" s="104" t="s">
        <v>61</v>
      </c>
      <c r="C552" s="104" t="s">
        <v>606</v>
      </c>
      <c r="D552" s="105">
        <v>2668721.7250000001</v>
      </c>
      <c r="E552" s="105">
        <v>1145326.3631</v>
      </c>
      <c r="F552" s="105">
        <v>53069.751199999999</v>
      </c>
      <c r="G552" s="89">
        <f t="shared" si="8"/>
        <v>3867117.8393000001</v>
      </c>
    </row>
    <row r="553" spans="1:7" ht="18" x14ac:dyDescent="0.35">
      <c r="A553" s="103">
        <v>548</v>
      </c>
      <c r="B553" s="104" t="s">
        <v>61</v>
      </c>
      <c r="C553" s="104" t="s">
        <v>607</v>
      </c>
      <c r="D553" s="105">
        <v>1690187.4164</v>
      </c>
      <c r="E553" s="105">
        <v>725372.07169999997</v>
      </c>
      <c r="F553" s="105">
        <v>33610.782599999999</v>
      </c>
      <c r="G553" s="89">
        <f t="shared" si="8"/>
        <v>2449170.2706999998</v>
      </c>
    </row>
    <row r="554" spans="1:7" ht="18" x14ac:dyDescent="0.35">
      <c r="A554" s="103">
        <v>549</v>
      </c>
      <c r="B554" s="104" t="s">
        <v>61</v>
      </c>
      <c r="C554" s="104" t="s">
        <v>608</v>
      </c>
      <c r="D554" s="105">
        <v>2294092.8793000001</v>
      </c>
      <c r="E554" s="105">
        <v>984548.15630000003</v>
      </c>
      <c r="F554" s="105">
        <v>45619.945</v>
      </c>
      <c r="G554" s="89">
        <f t="shared" si="8"/>
        <v>3324260.9805999999</v>
      </c>
    </row>
    <row r="555" spans="1:7" ht="18" x14ac:dyDescent="0.35">
      <c r="A555" s="103">
        <v>550</v>
      </c>
      <c r="B555" s="104" t="s">
        <v>61</v>
      </c>
      <c r="C555" s="104" t="s">
        <v>609</v>
      </c>
      <c r="D555" s="105">
        <v>1549610.4497</v>
      </c>
      <c r="E555" s="105">
        <v>665041.12580000004</v>
      </c>
      <c r="F555" s="105">
        <v>30815.292700000002</v>
      </c>
      <c r="G555" s="89">
        <f t="shared" si="8"/>
        <v>2245466.8682000004</v>
      </c>
    </row>
    <row r="556" spans="1:7" ht="18" x14ac:dyDescent="0.35">
      <c r="A556" s="103">
        <v>551</v>
      </c>
      <c r="B556" s="104" t="s">
        <v>61</v>
      </c>
      <c r="C556" s="104" t="s">
        <v>610</v>
      </c>
      <c r="D556" s="105">
        <v>1783423.1495000001</v>
      </c>
      <c r="E556" s="105">
        <v>765385.73899999994</v>
      </c>
      <c r="F556" s="105">
        <v>35464.852700000003</v>
      </c>
      <c r="G556" s="89">
        <f t="shared" si="8"/>
        <v>2584273.7412</v>
      </c>
    </row>
    <row r="557" spans="1:7" ht="18" x14ac:dyDescent="0.35">
      <c r="A557" s="103">
        <v>552</v>
      </c>
      <c r="B557" s="104" t="s">
        <v>61</v>
      </c>
      <c r="C557" s="104" t="s">
        <v>611</v>
      </c>
      <c r="D557" s="105">
        <v>2056978.8713</v>
      </c>
      <c r="E557" s="105">
        <v>882786.73179999995</v>
      </c>
      <c r="F557" s="105">
        <v>40904.735699999997</v>
      </c>
      <c r="G557" s="89">
        <f t="shared" si="8"/>
        <v>2980670.3388</v>
      </c>
    </row>
    <row r="558" spans="1:7" ht="18" x14ac:dyDescent="0.35">
      <c r="A558" s="103">
        <v>553</v>
      </c>
      <c r="B558" s="104" t="s">
        <v>61</v>
      </c>
      <c r="C558" s="104" t="s">
        <v>612</v>
      </c>
      <c r="D558" s="105">
        <v>1935062.7666</v>
      </c>
      <c r="E558" s="105">
        <v>830464.40549999999</v>
      </c>
      <c r="F558" s="105">
        <v>38480.332600000002</v>
      </c>
      <c r="G558" s="89">
        <f t="shared" si="8"/>
        <v>2804007.5046999999</v>
      </c>
    </row>
    <row r="559" spans="1:7" ht="18" x14ac:dyDescent="0.35">
      <c r="A559" s="103">
        <v>554</v>
      </c>
      <c r="B559" s="104" t="s">
        <v>61</v>
      </c>
      <c r="C559" s="104" t="s">
        <v>613</v>
      </c>
      <c r="D559" s="105">
        <v>2287540.6770000001</v>
      </c>
      <c r="E559" s="105">
        <v>981736.16960000002</v>
      </c>
      <c r="F559" s="105">
        <v>45489.648999999998</v>
      </c>
      <c r="G559" s="89">
        <f t="shared" si="8"/>
        <v>3314766.4956000005</v>
      </c>
    </row>
    <row r="560" spans="1:7" ht="18" x14ac:dyDescent="0.35">
      <c r="A560" s="103">
        <v>555</v>
      </c>
      <c r="B560" s="104" t="s">
        <v>61</v>
      </c>
      <c r="C560" s="104" t="s">
        <v>614</v>
      </c>
      <c r="D560" s="105">
        <v>1672935.9387000001</v>
      </c>
      <c r="E560" s="105">
        <v>717968.31290000002</v>
      </c>
      <c r="F560" s="105">
        <v>33267.722600000001</v>
      </c>
      <c r="G560" s="89">
        <f t="shared" si="8"/>
        <v>2424171.9742000001</v>
      </c>
    </row>
    <row r="561" spans="1:7" ht="18" x14ac:dyDescent="0.35">
      <c r="A561" s="103">
        <v>556</v>
      </c>
      <c r="B561" s="104" t="s">
        <v>61</v>
      </c>
      <c r="C561" s="104" t="s">
        <v>615</v>
      </c>
      <c r="D561" s="105">
        <v>1361504.3134000001</v>
      </c>
      <c r="E561" s="105">
        <v>584312.24549999996</v>
      </c>
      <c r="F561" s="105">
        <v>27074.645700000001</v>
      </c>
      <c r="G561" s="89">
        <f t="shared" si="8"/>
        <v>1972891.2046000001</v>
      </c>
    </row>
    <row r="562" spans="1:7" ht="18" x14ac:dyDescent="0.35">
      <c r="A562" s="103">
        <v>557</v>
      </c>
      <c r="B562" s="104" t="s">
        <v>61</v>
      </c>
      <c r="C562" s="104" t="s">
        <v>616</v>
      </c>
      <c r="D562" s="105">
        <v>1517656.1909</v>
      </c>
      <c r="E562" s="105">
        <v>651327.42370000004</v>
      </c>
      <c r="F562" s="105">
        <v>30179.855599999999</v>
      </c>
      <c r="G562" s="89">
        <f t="shared" si="8"/>
        <v>2199163.4701999999</v>
      </c>
    </row>
    <row r="563" spans="1:7" ht="36" x14ac:dyDescent="0.35">
      <c r="A563" s="103">
        <v>558</v>
      </c>
      <c r="B563" s="104" t="s">
        <v>62</v>
      </c>
      <c r="C563" s="104" t="s">
        <v>617</v>
      </c>
      <c r="D563" s="105">
        <v>1703894.9905000001</v>
      </c>
      <c r="E563" s="105">
        <v>731254.90540000005</v>
      </c>
      <c r="F563" s="105">
        <v>33883.369100000004</v>
      </c>
      <c r="G563" s="89">
        <f t="shared" si="8"/>
        <v>2469033.2649999997</v>
      </c>
    </row>
    <row r="564" spans="1:7" ht="36" x14ac:dyDescent="0.35">
      <c r="A564" s="103">
        <v>559</v>
      </c>
      <c r="B564" s="104" t="s">
        <v>62</v>
      </c>
      <c r="C564" s="104" t="s">
        <v>618</v>
      </c>
      <c r="D564" s="105">
        <v>1759010.8631</v>
      </c>
      <c r="E564" s="105">
        <v>754908.79980000004</v>
      </c>
      <c r="F564" s="105">
        <v>34979.394</v>
      </c>
      <c r="G564" s="89">
        <f t="shared" si="8"/>
        <v>2548899.0568999997</v>
      </c>
    </row>
    <row r="565" spans="1:7" ht="18" x14ac:dyDescent="0.35">
      <c r="A565" s="103">
        <v>560</v>
      </c>
      <c r="B565" s="104" t="s">
        <v>62</v>
      </c>
      <c r="C565" s="104" t="s">
        <v>619</v>
      </c>
      <c r="D565" s="105">
        <v>2703657.9278000002</v>
      </c>
      <c r="E565" s="105">
        <v>1160319.8162</v>
      </c>
      <c r="F565" s="105">
        <v>53764.486599999997</v>
      </c>
      <c r="G565" s="89">
        <f t="shared" si="8"/>
        <v>3917742.2305999999</v>
      </c>
    </row>
    <row r="566" spans="1:7" ht="18" x14ac:dyDescent="0.35">
      <c r="A566" s="103">
        <v>561</v>
      </c>
      <c r="B566" s="104" t="s">
        <v>62</v>
      </c>
      <c r="C566" s="104" t="s">
        <v>620</v>
      </c>
      <c r="D566" s="105">
        <v>1777677.7842000001</v>
      </c>
      <c r="E566" s="105">
        <v>762920.01980000001</v>
      </c>
      <c r="F566" s="105">
        <v>35350.601300000002</v>
      </c>
      <c r="G566" s="89">
        <f t="shared" si="8"/>
        <v>2575948.4053000002</v>
      </c>
    </row>
    <row r="567" spans="1:7" ht="18" x14ac:dyDescent="0.35">
      <c r="A567" s="103">
        <v>562</v>
      </c>
      <c r="B567" s="104" t="s">
        <v>62</v>
      </c>
      <c r="C567" s="104" t="s">
        <v>621</v>
      </c>
      <c r="D567" s="105">
        <v>1593116.9018999999</v>
      </c>
      <c r="E567" s="105">
        <v>683712.64419999998</v>
      </c>
      <c r="F567" s="105">
        <v>31680.454600000001</v>
      </c>
      <c r="G567" s="89">
        <f t="shared" si="8"/>
        <v>2308510.0006999997</v>
      </c>
    </row>
    <row r="568" spans="1:7" ht="18" x14ac:dyDescent="0.35">
      <c r="A568" s="103">
        <v>563</v>
      </c>
      <c r="B568" s="104" t="s">
        <v>62</v>
      </c>
      <c r="C568" s="104" t="s">
        <v>622</v>
      </c>
      <c r="D568" s="105">
        <v>1211843.8662</v>
      </c>
      <c r="E568" s="105">
        <v>520082.97269999998</v>
      </c>
      <c r="F568" s="105">
        <v>24098.5232</v>
      </c>
      <c r="G568" s="89">
        <f t="shared" si="8"/>
        <v>1756025.3621</v>
      </c>
    </row>
    <row r="569" spans="1:7" ht="18" x14ac:dyDescent="0.35">
      <c r="A569" s="103">
        <v>564</v>
      </c>
      <c r="B569" s="104" t="s">
        <v>62</v>
      </c>
      <c r="C569" s="104" t="s">
        <v>804</v>
      </c>
      <c r="D569" s="105">
        <v>1180550.0734999999</v>
      </c>
      <c r="E569" s="105">
        <v>506652.7205</v>
      </c>
      <c r="F569" s="105">
        <v>23476.220099999999</v>
      </c>
      <c r="G569" s="89">
        <f t="shared" si="8"/>
        <v>1710679.0141</v>
      </c>
    </row>
    <row r="570" spans="1:7" ht="18" x14ac:dyDescent="0.35">
      <c r="A570" s="103">
        <v>565</v>
      </c>
      <c r="B570" s="104" t="s">
        <v>62</v>
      </c>
      <c r="C570" s="104" t="s">
        <v>623</v>
      </c>
      <c r="D570" s="105">
        <v>2650875.1595999999</v>
      </c>
      <c r="E570" s="105">
        <v>1137667.2124000001</v>
      </c>
      <c r="F570" s="105">
        <v>52714.857400000001</v>
      </c>
      <c r="G570" s="89">
        <f t="shared" si="8"/>
        <v>3841257.2294000001</v>
      </c>
    </row>
    <row r="571" spans="1:7" ht="18" x14ac:dyDescent="0.35">
      <c r="A571" s="103">
        <v>566</v>
      </c>
      <c r="B571" s="104" t="s">
        <v>62</v>
      </c>
      <c r="C571" s="104" t="s">
        <v>624</v>
      </c>
      <c r="D571" s="105">
        <v>1577600.3507999999</v>
      </c>
      <c r="E571" s="105">
        <v>677053.45799999998</v>
      </c>
      <c r="F571" s="105">
        <v>31371.895100000002</v>
      </c>
      <c r="G571" s="89">
        <f t="shared" si="8"/>
        <v>2286025.7038999996</v>
      </c>
    </row>
    <row r="572" spans="1:7" ht="18" x14ac:dyDescent="0.35">
      <c r="A572" s="103">
        <v>567</v>
      </c>
      <c r="B572" s="104" t="s">
        <v>62</v>
      </c>
      <c r="C572" s="104" t="s">
        <v>625</v>
      </c>
      <c r="D572" s="105">
        <v>1971057.3788000001</v>
      </c>
      <c r="E572" s="105">
        <v>845912.09270000004</v>
      </c>
      <c r="F572" s="105">
        <v>39196.115400000002</v>
      </c>
      <c r="G572" s="89">
        <f t="shared" si="8"/>
        <v>2856165.5869</v>
      </c>
    </row>
    <row r="573" spans="1:7" ht="18" x14ac:dyDescent="0.35">
      <c r="A573" s="103">
        <v>568</v>
      </c>
      <c r="B573" s="104" t="s">
        <v>62</v>
      </c>
      <c r="C573" s="104" t="s">
        <v>626</v>
      </c>
      <c r="D573" s="105">
        <v>1520671.6303000001</v>
      </c>
      <c r="E573" s="105">
        <v>652621.54969999997</v>
      </c>
      <c r="F573" s="105">
        <v>30239.820199999998</v>
      </c>
      <c r="G573" s="89">
        <f t="shared" si="8"/>
        <v>2203533.0002000001</v>
      </c>
    </row>
    <row r="574" spans="1:7" ht="18" x14ac:dyDescent="0.35">
      <c r="A574" s="103">
        <v>569</v>
      </c>
      <c r="B574" s="104" t="s">
        <v>62</v>
      </c>
      <c r="C574" s="104" t="s">
        <v>627</v>
      </c>
      <c r="D574" s="105">
        <v>1373860.2992</v>
      </c>
      <c r="E574" s="105">
        <v>589615.02249999996</v>
      </c>
      <c r="F574" s="105">
        <v>27320.3547</v>
      </c>
      <c r="G574" s="89">
        <f t="shared" si="8"/>
        <v>1990795.6764</v>
      </c>
    </row>
    <row r="575" spans="1:7" ht="36" x14ac:dyDescent="0.35">
      <c r="A575" s="103">
        <v>570</v>
      </c>
      <c r="B575" s="104" t="s">
        <v>62</v>
      </c>
      <c r="C575" s="104" t="s">
        <v>849</v>
      </c>
      <c r="D575" s="105">
        <v>1238889.4878</v>
      </c>
      <c r="E575" s="105">
        <v>531690.05149999994</v>
      </c>
      <c r="F575" s="105">
        <v>24636.347900000001</v>
      </c>
      <c r="G575" s="89">
        <f t="shared" si="8"/>
        <v>1795215.8871999998</v>
      </c>
    </row>
    <row r="576" spans="1:7" ht="18" x14ac:dyDescent="0.35">
      <c r="A576" s="103">
        <v>571</v>
      </c>
      <c r="B576" s="104" t="s">
        <v>62</v>
      </c>
      <c r="C576" s="104" t="s">
        <v>628</v>
      </c>
      <c r="D576" s="105">
        <v>1424260.7981</v>
      </c>
      <c r="E576" s="105">
        <v>611245.23580000002</v>
      </c>
      <c r="F576" s="105">
        <v>28322.6106</v>
      </c>
      <c r="G576" s="89">
        <f t="shared" si="8"/>
        <v>2063828.6445000002</v>
      </c>
    </row>
    <row r="577" spans="1:7" ht="18" x14ac:dyDescent="0.35">
      <c r="A577" s="103">
        <v>572</v>
      </c>
      <c r="B577" s="104" t="s">
        <v>62</v>
      </c>
      <c r="C577" s="104" t="s">
        <v>629</v>
      </c>
      <c r="D577" s="105">
        <v>1491796.5937000001</v>
      </c>
      <c r="E577" s="105">
        <v>640229.3469</v>
      </c>
      <c r="F577" s="105">
        <v>29665.616000000002</v>
      </c>
      <c r="G577" s="89">
        <f t="shared" si="8"/>
        <v>2161691.5566000002</v>
      </c>
    </row>
    <row r="578" spans="1:7" ht="18" x14ac:dyDescent="0.35">
      <c r="A578" s="103">
        <v>573</v>
      </c>
      <c r="B578" s="104" t="s">
        <v>62</v>
      </c>
      <c r="C578" s="104" t="s">
        <v>630</v>
      </c>
      <c r="D578" s="105">
        <v>1808807.8570999999</v>
      </c>
      <c r="E578" s="105">
        <v>776280.00890000002</v>
      </c>
      <c r="F578" s="105">
        <v>35969.648699999998</v>
      </c>
      <c r="G578" s="89">
        <f t="shared" si="8"/>
        <v>2621057.5146999997</v>
      </c>
    </row>
    <row r="579" spans="1:7" ht="18" x14ac:dyDescent="0.35">
      <c r="A579" s="103">
        <v>574</v>
      </c>
      <c r="B579" s="104" t="s">
        <v>62</v>
      </c>
      <c r="C579" s="104" t="s">
        <v>850</v>
      </c>
      <c r="D579" s="105">
        <v>1518458.0726000001</v>
      </c>
      <c r="E579" s="105">
        <v>651671.56449999998</v>
      </c>
      <c r="F579" s="105">
        <v>30195.8017</v>
      </c>
      <c r="G579" s="89">
        <f t="shared" si="8"/>
        <v>2200325.4388000001</v>
      </c>
    </row>
    <row r="580" spans="1:7" ht="18" x14ac:dyDescent="0.35">
      <c r="A580" s="103">
        <v>575</v>
      </c>
      <c r="B580" s="104" t="s">
        <v>62</v>
      </c>
      <c r="C580" s="104" t="s">
        <v>631</v>
      </c>
      <c r="D580" s="105">
        <v>1411248.8174000001</v>
      </c>
      <c r="E580" s="105">
        <v>605660.92760000005</v>
      </c>
      <c r="F580" s="105">
        <v>28063.856500000002</v>
      </c>
      <c r="G580" s="89">
        <f t="shared" si="8"/>
        <v>2044973.6015000001</v>
      </c>
    </row>
    <row r="581" spans="1:7" ht="36" x14ac:dyDescent="0.35">
      <c r="A581" s="103">
        <v>576</v>
      </c>
      <c r="B581" s="104" t="s">
        <v>62</v>
      </c>
      <c r="C581" s="104" t="s">
        <v>851</v>
      </c>
      <c r="D581" s="105">
        <v>1340463.6797</v>
      </c>
      <c r="E581" s="105">
        <v>575282.30720000004</v>
      </c>
      <c r="F581" s="105">
        <v>26656.235199999999</v>
      </c>
      <c r="G581" s="89">
        <f t="shared" si="8"/>
        <v>1942402.2220999999</v>
      </c>
    </row>
    <row r="582" spans="1:7" ht="18" x14ac:dyDescent="0.35">
      <c r="A582" s="103">
        <v>577</v>
      </c>
      <c r="B582" s="104" t="s">
        <v>62</v>
      </c>
      <c r="C582" s="104" t="s">
        <v>852</v>
      </c>
      <c r="D582" s="105">
        <v>1818111.7475999999</v>
      </c>
      <c r="E582" s="105">
        <v>780272.92850000004</v>
      </c>
      <c r="F582" s="105">
        <v>36154.664299999997</v>
      </c>
      <c r="G582" s="89">
        <f t="shared" si="8"/>
        <v>2634539.3403999996</v>
      </c>
    </row>
    <row r="583" spans="1:7" ht="36" x14ac:dyDescent="0.35">
      <c r="A583" s="103">
        <v>578</v>
      </c>
      <c r="B583" s="104" t="s">
        <v>63</v>
      </c>
      <c r="C583" s="104" t="s">
        <v>632</v>
      </c>
      <c r="D583" s="105">
        <v>1752513.5603</v>
      </c>
      <c r="E583" s="105">
        <v>752120.37419999996</v>
      </c>
      <c r="F583" s="105">
        <v>34850.1898</v>
      </c>
      <c r="G583" s="89">
        <f t="shared" ref="G583:G646" si="9">SUM(D583:F583)</f>
        <v>2539484.1242999998</v>
      </c>
    </row>
    <row r="584" spans="1:7" ht="36" x14ac:dyDescent="0.35">
      <c r="A584" s="103">
        <v>579</v>
      </c>
      <c r="B584" s="104" t="s">
        <v>63</v>
      </c>
      <c r="C584" s="104" t="s">
        <v>633</v>
      </c>
      <c r="D584" s="105">
        <v>1853878.2845999999</v>
      </c>
      <c r="E584" s="105">
        <v>795622.73329999996</v>
      </c>
      <c r="F584" s="105">
        <v>36865.911599999999</v>
      </c>
      <c r="G584" s="89">
        <f t="shared" si="9"/>
        <v>2686366.9295000001</v>
      </c>
    </row>
    <row r="585" spans="1:7" ht="36" x14ac:dyDescent="0.35">
      <c r="A585" s="103">
        <v>580</v>
      </c>
      <c r="B585" s="104" t="s">
        <v>63</v>
      </c>
      <c r="C585" s="104" t="s">
        <v>634</v>
      </c>
      <c r="D585" s="105">
        <v>1887400.6887999999</v>
      </c>
      <c r="E585" s="105">
        <v>810009.43130000005</v>
      </c>
      <c r="F585" s="105">
        <v>37532.532500000001</v>
      </c>
      <c r="G585" s="89">
        <f t="shared" si="9"/>
        <v>2734942.6526000001</v>
      </c>
    </row>
    <row r="586" spans="1:7" ht="36" x14ac:dyDescent="0.35">
      <c r="A586" s="103">
        <v>581</v>
      </c>
      <c r="B586" s="104" t="s">
        <v>63</v>
      </c>
      <c r="C586" s="104" t="s">
        <v>853</v>
      </c>
      <c r="D586" s="105">
        <v>1399917.4742000001</v>
      </c>
      <c r="E586" s="105">
        <v>600797.89300000004</v>
      </c>
      <c r="F586" s="105">
        <v>27838.523300000001</v>
      </c>
      <c r="G586" s="89">
        <f t="shared" si="9"/>
        <v>2028553.8905000002</v>
      </c>
    </row>
    <row r="587" spans="1:7" ht="18" x14ac:dyDescent="0.35">
      <c r="A587" s="103">
        <v>582</v>
      </c>
      <c r="B587" s="104" t="s">
        <v>63</v>
      </c>
      <c r="C587" s="104" t="s">
        <v>635</v>
      </c>
      <c r="D587" s="105">
        <v>1466944.0919999999</v>
      </c>
      <c r="E587" s="105">
        <v>629563.48199999996</v>
      </c>
      <c r="F587" s="105">
        <v>29171.403399999999</v>
      </c>
      <c r="G587" s="89">
        <f t="shared" si="9"/>
        <v>2125678.9774000002</v>
      </c>
    </row>
    <row r="588" spans="1:7" ht="18" x14ac:dyDescent="0.35">
      <c r="A588" s="103">
        <v>583</v>
      </c>
      <c r="B588" s="104" t="s">
        <v>63</v>
      </c>
      <c r="C588" s="104" t="s">
        <v>636</v>
      </c>
      <c r="D588" s="105">
        <v>2254348.0989000001</v>
      </c>
      <c r="E588" s="105">
        <v>967491.02209999994</v>
      </c>
      <c r="F588" s="105">
        <v>44829.587</v>
      </c>
      <c r="G588" s="89">
        <f t="shared" si="9"/>
        <v>3266668.7080000001</v>
      </c>
    </row>
    <row r="589" spans="1:7" ht="18" x14ac:dyDescent="0.35">
      <c r="A589" s="103">
        <v>584</v>
      </c>
      <c r="B589" s="104" t="s">
        <v>63</v>
      </c>
      <c r="C589" s="104" t="s">
        <v>637</v>
      </c>
      <c r="D589" s="105">
        <v>1587695.8196</v>
      </c>
      <c r="E589" s="105">
        <v>681386.09649999999</v>
      </c>
      <c r="F589" s="105">
        <v>31572.651900000001</v>
      </c>
      <c r="G589" s="89">
        <f t="shared" si="9"/>
        <v>2300654.568</v>
      </c>
    </row>
    <row r="590" spans="1:7" ht="18" x14ac:dyDescent="0.35">
      <c r="A590" s="103">
        <v>585</v>
      </c>
      <c r="B590" s="104" t="s">
        <v>63</v>
      </c>
      <c r="C590" s="104" t="s">
        <v>638</v>
      </c>
      <c r="D590" s="105">
        <v>1599610.8097999999</v>
      </c>
      <c r="E590" s="105">
        <v>686499.61289999995</v>
      </c>
      <c r="F590" s="105">
        <v>31809.591400000001</v>
      </c>
      <c r="G590" s="89">
        <f t="shared" si="9"/>
        <v>2317920.0140999998</v>
      </c>
    </row>
    <row r="591" spans="1:7" ht="18" x14ac:dyDescent="0.35">
      <c r="A591" s="103">
        <v>586</v>
      </c>
      <c r="B591" s="104" t="s">
        <v>63</v>
      </c>
      <c r="C591" s="104" t="s">
        <v>854</v>
      </c>
      <c r="D591" s="105">
        <v>1923122.7890999999</v>
      </c>
      <c r="E591" s="105">
        <v>825340.16540000006</v>
      </c>
      <c r="F591" s="105">
        <v>38242.896200000003</v>
      </c>
      <c r="G591" s="89">
        <f t="shared" si="9"/>
        <v>2786705.8506999998</v>
      </c>
    </row>
    <row r="592" spans="1:7" ht="18" x14ac:dyDescent="0.35">
      <c r="A592" s="103">
        <v>587</v>
      </c>
      <c r="B592" s="104" t="s">
        <v>63</v>
      </c>
      <c r="C592" s="104" t="s">
        <v>855</v>
      </c>
      <c r="D592" s="105">
        <v>2086824.2242999999</v>
      </c>
      <c r="E592" s="105">
        <v>895595.36199999996</v>
      </c>
      <c r="F592" s="105">
        <v>41498.235399999998</v>
      </c>
      <c r="G592" s="89">
        <f t="shared" si="9"/>
        <v>3023917.8216999997</v>
      </c>
    </row>
    <row r="593" spans="1:7" ht="18" x14ac:dyDescent="0.35">
      <c r="A593" s="103">
        <v>588</v>
      </c>
      <c r="B593" s="104" t="s">
        <v>63</v>
      </c>
      <c r="C593" s="104" t="s">
        <v>856</v>
      </c>
      <c r="D593" s="105">
        <v>1596732.0463</v>
      </c>
      <c r="E593" s="105">
        <v>685264.14359999995</v>
      </c>
      <c r="F593" s="105">
        <v>31752.344799999999</v>
      </c>
      <c r="G593" s="89">
        <f t="shared" si="9"/>
        <v>2313748.5347000002</v>
      </c>
    </row>
    <row r="594" spans="1:7" ht="36" x14ac:dyDescent="0.35">
      <c r="A594" s="103">
        <v>589</v>
      </c>
      <c r="B594" s="104" t="s">
        <v>63</v>
      </c>
      <c r="C594" s="104" t="s">
        <v>857</v>
      </c>
      <c r="D594" s="105">
        <v>1652722.331</v>
      </c>
      <c r="E594" s="105">
        <v>709293.30660000001</v>
      </c>
      <c r="F594" s="105">
        <v>32865.758199999997</v>
      </c>
      <c r="G594" s="89">
        <f t="shared" si="9"/>
        <v>2394881.3958000001</v>
      </c>
    </row>
    <row r="595" spans="1:7" ht="18" x14ac:dyDescent="0.35">
      <c r="A595" s="103">
        <v>590</v>
      </c>
      <c r="B595" s="104" t="s">
        <v>63</v>
      </c>
      <c r="C595" s="104" t="s">
        <v>858</v>
      </c>
      <c r="D595" s="105">
        <v>1535901.9526</v>
      </c>
      <c r="E595" s="105">
        <v>659157.89610000001</v>
      </c>
      <c r="F595" s="105">
        <v>30542.6878</v>
      </c>
      <c r="G595" s="89">
        <f t="shared" si="9"/>
        <v>2225602.5364999999</v>
      </c>
    </row>
    <row r="596" spans="1:7" ht="18" x14ac:dyDescent="0.35">
      <c r="A596" s="103">
        <v>591</v>
      </c>
      <c r="B596" s="104" t="s">
        <v>63</v>
      </c>
      <c r="C596" s="104" t="s">
        <v>639</v>
      </c>
      <c r="D596" s="105">
        <v>1920854.9805999999</v>
      </c>
      <c r="E596" s="105">
        <v>824366.89760000003</v>
      </c>
      <c r="F596" s="105">
        <v>38197.798900000002</v>
      </c>
      <c r="G596" s="89">
        <f t="shared" si="9"/>
        <v>2783419.6771</v>
      </c>
    </row>
    <row r="597" spans="1:7" ht="18" x14ac:dyDescent="0.35">
      <c r="A597" s="103">
        <v>592</v>
      </c>
      <c r="B597" s="104" t="s">
        <v>63</v>
      </c>
      <c r="C597" s="104" t="s">
        <v>640</v>
      </c>
      <c r="D597" s="105">
        <v>1274810.9183</v>
      </c>
      <c r="E597" s="105">
        <v>547106.33149999997</v>
      </c>
      <c r="F597" s="105">
        <v>25350.6754</v>
      </c>
      <c r="G597" s="89">
        <f t="shared" si="9"/>
        <v>1847267.9251999999</v>
      </c>
    </row>
    <row r="598" spans="1:7" ht="18" x14ac:dyDescent="0.35">
      <c r="A598" s="103">
        <v>593</v>
      </c>
      <c r="B598" s="104" t="s">
        <v>63</v>
      </c>
      <c r="C598" s="104" t="s">
        <v>641</v>
      </c>
      <c r="D598" s="105">
        <v>2106915.4594000001</v>
      </c>
      <c r="E598" s="105">
        <v>904217.85</v>
      </c>
      <c r="F598" s="105">
        <v>41897.766300000003</v>
      </c>
      <c r="G598" s="89">
        <f t="shared" si="9"/>
        <v>3053031.0756999999</v>
      </c>
    </row>
    <row r="599" spans="1:7" ht="18" x14ac:dyDescent="0.35">
      <c r="A599" s="103">
        <v>594</v>
      </c>
      <c r="B599" s="104" t="s">
        <v>63</v>
      </c>
      <c r="C599" s="104" t="s">
        <v>642</v>
      </c>
      <c r="D599" s="105">
        <v>1697602.27</v>
      </c>
      <c r="E599" s="105">
        <v>728554.27969999996</v>
      </c>
      <c r="F599" s="105">
        <v>33758.233099999998</v>
      </c>
      <c r="G599" s="89">
        <f t="shared" si="9"/>
        <v>2459914.7827999997</v>
      </c>
    </row>
    <row r="600" spans="1:7" ht="18" x14ac:dyDescent="0.35">
      <c r="A600" s="103">
        <v>595</v>
      </c>
      <c r="B600" s="104" t="s">
        <v>63</v>
      </c>
      <c r="C600" s="104" t="s">
        <v>643</v>
      </c>
      <c r="D600" s="105">
        <v>1991737.2319</v>
      </c>
      <c r="E600" s="105">
        <v>854787.196</v>
      </c>
      <c r="F600" s="105">
        <v>39607.3514</v>
      </c>
      <c r="G600" s="89">
        <f t="shared" si="9"/>
        <v>2886131.7793000001</v>
      </c>
    </row>
    <row r="601" spans="1:7" ht="36" x14ac:dyDescent="0.35">
      <c r="A601" s="103">
        <v>596</v>
      </c>
      <c r="B601" s="104" t="s">
        <v>64</v>
      </c>
      <c r="C601" s="104" t="s">
        <v>644</v>
      </c>
      <c r="D601" s="105">
        <v>1244742.6033999999</v>
      </c>
      <c r="E601" s="105">
        <v>534202.0135</v>
      </c>
      <c r="F601" s="105">
        <v>24752.741999999998</v>
      </c>
      <c r="G601" s="89">
        <f t="shared" si="9"/>
        <v>1803697.3588999999</v>
      </c>
    </row>
    <row r="602" spans="1:7" ht="36" x14ac:dyDescent="0.35">
      <c r="A602" s="103">
        <v>597</v>
      </c>
      <c r="B602" s="104" t="s">
        <v>64</v>
      </c>
      <c r="C602" s="104" t="s">
        <v>645</v>
      </c>
      <c r="D602" s="105">
        <v>1248234.2786999999</v>
      </c>
      <c r="E602" s="105">
        <v>535700.52410000004</v>
      </c>
      <c r="F602" s="105">
        <v>24822.176800000001</v>
      </c>
      <c r="G602" s="89">
        <f t="shared" si="9"/>
        <v>1808756.9796</v>
      </c>
    </row>
    <row r="603" spans="1:7" ht="18" x14ac:dyDescent="0.35">
      <c r="A603" s="103">
        <v>598</v>
      </c>
      <c r="B603" s="104" t="s">
        <v>64</v>
      </c>
      <c r="C603" s="104" t="s">
        <v>859</v>
      </c>
      <c r="D603" s="105">
        <v>1555090.2404</v>
      </c>
      <c r="E603" s="105">
        <v>667392.86930000002</v>
      </c>
      <c r="F603" s="105">
        <v>30924.2628</v>
      </c>
      <c r="G603" s="89">
        <f t="shared" si="9"/>
        <v>2253407.3725000001</v>
      </c>
    </row>
    <row r="604" spans="1:7" ht="18" x14ac:dyDescent="0.35">
      <c r="A604" s="103">
        <v>599</v>
      </c>
      <c r="B604" s="104" t="s">
        <v>64</v>
      </c>
      <c r="C604" s="104" t="s">
        <v>860</v>
      </c>
      <c r="D604" s="105">
        <v>1374665.4</v>
      </c>
      <c r="E604" s="105">
        <v>589960.54489999998</v>
      </c>
      <c r="F604" s="105">
        <v>27336.364799999999</v>
      </c>
      <c r="G604" s="89">
        <f t="shared" si="9"/>
        <v>1991962.3097000001</v>
      </c>
    </row>
    <row r="605" spans="1:7" ht="18" x14ac:dyDescent="0.35">
      <c r="A605" s="103">
        <v>600</v>
      </c>
      <c r="B605" s="104" t="s">
        <v>64</v>
      </c>
      <c r="C605" s="104" t="s">
        <v>861</v>
      </c>
      <c r="D605" s="105">
        <v>1300864.7893999999</v>
      </c>
      <c r="E605" s="105">
        <v>558287.78410000005</v>
      </c>
      <c r="F605" s="105">
        <v>25868.778300000002</v>
      </c>
      <c r="G605" s="89">
        <f t="shared" si="9"/>
        <v>1885021.3517999998</v>
      </c>
    </row>
    <row r="606" spans="1:7" ht="18" x14ac:dyDescent="0.35">
      <c r="A606" s="103">
        <v>601</v>
      </c>
      <c r="B606" s="104" t="s">
        <v>64</v>
      </c>
      <c r="C606" s="104" t="s">
        <v>646</v>
      </c>
      <c r="D606" s="105">
        <v>1481621.1004000001</v>
      </c>
      <c r="E606" s="105">
        <v>635862.36459999997</v>
      </c>
      <c r="F606" s="105">
        <v>29463.267899999999</v>
      </c>
      <c r="G606" s="89">
        <f t="shared" si="9"/>
        <v>2146946.7328999997</v>
      </c>
    </row>
    <row r="607" spans="1:7" ht="18" x14ac:dyDescent="0.35">
      <c r="A607" s="103">
        <v>602</v>
      </c>
      <c r="B607" s="104" t="s">
        <v>64</v>
      </c>
      <c r="C607" s="104" t="s">
        <v>647</v>
      </c>
      <c r="D607" s="105">
        <v>1241818.6162</v>
      </c>
      <c r="E607" s="105">
        <v>532947.13569999998</v>
      </c>
      <c r="F607" s="105">
        <v>24694.596000000001</v>
      </c>
      <c r="G607" s="89">
        <f t="shared" si="9"/>
        <v>1799460.3478999999</v>
      </c>
    </row>
    <row r="608" spans="1:7" ht="18" x14ac:dyDescent="0.35">
      <c r="A608" s="103">
        <v>603</v>
      </c>
      <c r="B608" s="104" t="s">
        <v>64</v>
      </c>
      <c r="C608" s="104" t="s">
        <v>648</v>
      </c>
      <c r="D608" s="105">
        <v>1289692.3855000001</v>
      </c>
      <c r="E608" s="105">
        <v>553492.96089999995</v>
      </c>
      <c r="F608" s="105">
        <v>25646.605800000001</v>
      </c>
      <c r="G608" s="89">
        <f t="shared" si="9"/>
        <v>1868831.9522000002</v>
      </c>
    </row>
    <row r="609" spans="1:7" ht="18" x14ac:dyDescent="0.35">
      <c r="A609" s="103">
        <v>604</v>
      </c>
      <c r="B609" s="104" t="s">
        <v>64</v>
      </c>
      <c r="C609" s="104" t="s">
        <v>649</v>
      </c>
      <c r="D609" s="105">
        <v>1268476.4539000001</v>
      </c>
      <c r="E609" s="105">
        <v>544387.79059999995</v>
      </c>
      <c r="F609" s="105">
        <v>25224.709299999999</v>
      </c>
      <c r="G609" s="89">
        <f t="shared" si="9"/>
        <v>1838088.9538</v>
      </c>
    </row>
    <row r="610" spans="1:7" ht="18" x14ac:dyDescent="0.35">
      <c r="A610" s="103">
        <v>605</v>
      </c>
      <c r="B610" s="104" t="s">
        <v>64</v>
      </c>
      <c r="C610" s="104" t="s">
        <v>650</v>
      </c>
      <c r="D610" s="105">
        <v>1439971.4354000001</v>
      </c>
      <c r="E610" s="105">
        <v>617987.71730000002</v>
      </c>
      <c r="F610" s="105">
        <v>28635.029699999999</v>
      </c>
      <c r="G610" s="89">
        <f t="shared" si="9"/>
        <v>2086594.1824</v>
      </c>
    </row>
    <row r="611" spans="1:7" ht="18" x14ac:dyDescent="0.35">
      <c r="A611" s="103">
        <v>606</v>
      </c>
      <c r="B611" s="104" t="s">
        <v>64</v>
      </c>
      <c r="C611" s="104" t="s">
        <v>651</v>
      </c>
      <c r="D611" s="105">
        <v>1524685.8429</v>
      </c>
      <c r="E611" s="105">
        <v>654344.31579999998</v>
      </c>
      <c r="F611" s="105">
        <v>30319.646100000002</v>
      </c>
      <c r="G611" s="89">
        <f t="shared" si="9"/>
        <v>2209349.8048</v>
      </c>
    </row>
    <row r="612" spans="1:7" ht="18" x14ac:dyDescent="0.35">
      <c r="A612" s="103">
        <v>607</v>
      </c>
      <c r="B612" s="104" t="s">
        <v>64</v>
      </c>
      <c r="C612" s="104" t="s">
        <v>652</v>
      </c>
      <c r="D612" s="105">
        <v>1762185.4749</v>
      </c>
      <c r="E612" s="105">
        <v>756271.23730000004</v>
      </c>
      <c r="F612" s="105">
        <v>35042.523800000003</v>
      </c>
      <c r="G612" s="89">
        <f t="shared" si="9"/>
        <v>2553499.236</v>
      </c>
    </row>
    <row r="613" spans="1:7" ht="18" x14ac:dyDescent="0.35">
      <c r="A613" s="103">
        <v>608</v>
      </c>
      <c r="B613" s="104" t="s">
        <v>64</v>
      </c>
      <c r="C613" s="104" t="s">
        <v>653</v>
      </c>
      <c r="D613" s="105">
        <v>1642611.0427000001</v>
      </c>
      <c r="E613" s="105">
        <v>704953.87879999995</v>
      </c>
      <c r="F613" s="105">
        <v>32664.686799999999</v>
      </c>
      <c r="G613" s="89">
        <f t="shared" si="9"/>
        <v>2380229.6083</v>
      </c>
    </row>
    <row r="614" spans="1:7" ht="18" x14ac:dyDescent="0.35">
      <c r="A614" s="103">
        <v>609</v>
      </c>
      <c r="B614" s="104" t="s">
        <v>64</v>
      </c>
      <c r="C614" s="104" t="s">
        <v>654</v>
      </c>
      <c r="D614" s="105">
        <v>1431848.0896000001</v>
      </c>
      <c r="E614" s="105">
        <v>614501.44830000005</v>
      </c>
      <c r="F614" s="105">
        <v>28473.4902</v>
      </c>
      <c r="G614" s="89">
        <f t="shared" si="9"/>
        <v>2074823.0281000002</v>
      </c>
    </row>
    <row r="615" spans="1:7" ht="18" x14ac:dyDescent="0.35">
      <c r="A615" s="103">
        <v>610</v>
      </c>
      <c r="B615" s="104" t="s">
        <v>64</v>
      </c>
      <c r="C615" s="104" t="s">
        <v>655</v>
      </c>
      <c r="D615" s="105">
        <v>1125176.6636999999</v>
      </c>
      <c r="E615" s="105">
        <v>482888.29969999997</v>
      </c>
      <c r="F615" s="105">
        <v>22375.073799999998</v>
      </c>
      <c r="G615" s="89">
        <f t="shared" si="9"/>
        <v>1630440.0371999997</v>
      </c>
    </row>
    <row r="616" spans="1:7" ht="18" x14ac:dyDescent="0.35">
      <c r="A616" s="103">
        <v>611</v>
      </c>
      <c r="B616" s="104" t="s">
        <v>64</v>
      </c>
      <c r="C616" s="104" t="s">
        <v>550</v>
      </c>
      <c r="D616" s="105">
        <v>1449896.6203000001</v>
      </c>
      <c r="E616" s="105">
        <v>622247.2757</v>
      </c>
      <c r="F616" s="105">
        <v>28832.4002</v>
      </c>
      <c r="G616" s="89">
        <f t="shared" si="9"/>
        <v>2100976.2962000002</v>
      </c>
    </row>
    <row r="617" spans="1:7" ht="18" x14ac:dyDescent="0.35">
      <c r="A617" s="103">
        <v>612</v>
      </c>
      <c r="B617" s="104" t="s">
        <v>64</v>
      </c>
      <c r="C617" s="104" t="s">
        <v>656</v>
      </c>
      <c r="D617" s="105">
        <v>1278282.108</v>
      </c>
      <c r="E617" s="105">
        <v>548596.0503</v>
      </c>
      <c r="F617" s="105">
        <v>25419.7029</v>
      </c>
      <c r="G617" s="89">
        <f t="shared" si="9"/>
        <v>1852297.8611999999</v>
      </c>
    </row>
    <row r="618" spans="1:7" ht="18" x14ac:dyDescent="0.35">
      <c r="A618" s="103">
        <v>613</v>
      </c>
      <c r="B618" s="104" t="s">
        <v>64</v>
      </c>
      <c r="C618" s="104" t="s">
        <v>862</v>
      </c>
      <c r="D618" s="105">
        <v>1332622.9364</v>
      </c>
      <c r="E618" s="105">
        <v>571917.32160000002</v>
      </c>
      <c r="F618" s="105">
        <v>26500.315500000001</v>
      </c>
      <c r="G618" s="89">
        <f t="shared" si="9"/>
        <v>1931040.5734999999</v>
      </c>
    </row>
    <row r="619" spans="1:7" ht="18" x14ac:dyDescent="0.35">
      <c r="A619" s="103">
        <v>614</v>
      </c>
      <c r="B619" s="104" t="s">
        <v>64</v>
      </c>
      <c r="C619" s="104" t="s">
        <v>657</v>
      </c>
      <c r="D619" s="105">
        <v>1412173.0503</v>
      </c>
      <c r="E619" s="105">
        <v>606057.57750000001</v>
      </c>
      <c r="F619" s="105">
        <v>28082.235700000001</v>
      </c>
      <c r="G619" s="89">
        <f t="shared" si="9"/>
        <v>2046312.8635</v>
      </c>
    </row>
    <row r="620" spans="1:7" ht="18" x14ac:dyDescent="0.35">
      <c r="A620" s="103">
        <v>615</v>
      </c>
      <c r="B620" s="104" t="s">
        <v>64</v>
      </c>
      <c r="C620" s="104" t="s">
        <v>554</v>
      </c>
      <c r="D620" s="105">
        <v>1397553.9187</v>
      </c>
      <c r="E620" s="105">
        <v>599783.53379999998</v>
      </c>
      <c r="F620" s="105">
        <v>27791.522099999998</v>
      </c>
      <c r="G620" s="89">
        <f t="shared" si="9"/>
        <v>2025128.9746000001</v>
      </c>
    </row>
    <row r="621" spans="1:7" ht="18" x14ac:dyDescent="0.35">
      <c r="A621" s="103">
        <v>616</v>
      </c>
      <c r="B621" s="104" t="s">
        <v>64</v>
      </c>
      <c r="C621" s="104" t="s">
        <v>658</v>
      </c>
      <c r="D621" s="105">
        <v>1512100.6688999999</v>
      </c>
      <c r="E621" s="105">
        <v>648943.17890000006</v>
      </c>
      <c r="F621" s="105">
        <v>30069.379499999999</v>
      </c>
      <c r="G621" s="89">
        <f t="shared" si="9"/>
        <v>2191113.2272999999</v>
      </c>
    </row>
    <row r="622" spans="1:7" ht="18" x14ac:dyDescent="0.35">
      <c r="A622" s="103">
        <v>617</v>
      </c>
      <c r="B622" s="104" t="s">
        <v>64</v>
      </c>
      <c r="C622" s="104" t="s">
        <v>659</v>
      </c>
      <c r="D622" s="105">
        <v>1372482.1462999999</v>
      </c>
      <c r="E622" s="105">
        <v>589023.56519999995</v>
      </c>
      <c r="F622" s="105">
        <v>27292.949000000001</v>
      </c>
      <c r="G622" s="89">
        <f t="shared" si="9"/>
        <v>1988798.6604999998</v>
      </c>
    </row>
    <row r="623" spans="1:7" ht="18" x14ac:dyDescent="0.35">
      <c r="A623" s="103">
        <v>618</v>
      </c>
      <c r="B623" s="104" t="s">
        <v>64</v>
      </c>
      <c r="C623" s="104" t="s">
        <v>660</v>
      </c>
      <c r="D623" s="105">
        <v>1687659.4003000001</v>
      </c>
      <c r="E623" s="105">
        <v>724287.13159999996</v>
      </c>
      <c r="F623" s="105">
        <v>33560.510900000001</v>
      </c>
      <c r="G623" s="89">
        <f t="shared" si="9"/>
        <v>2445507.0427999999</v>
      </c>
    </row>
    <row r="624" spans="1:7" ht="18" x14ac:dyDescent="0.35">
      <c r="A624" s="103">
        <v>619</v>
      </c>
      <c r="B624" s="104" t="s">
        <v>64</v>
      </c>
      <c r="C624" s="104" t="s">
        <v>863</v>
      </c>
      <c r="D624" s="105">
        <v>1399514.3504000001</v>
      </c>
      <c r="E624" s="105">
        <v>600624.88569999998</v>
      </c>
      <c r="F624" s="105">
        <v>27830.5069</v>
      </c>
      <c r="G624" s="89">
        <f t="shared" si="9"/>
        <v>2027969.743</v>
      </c>
    </row>
    <row r="625" spans="1:7" ht="18" x14ac:dyDescent="0.35">
      <c r="A625" s="103">
        <v>620</v>
      </c>
      <c r="B625" s="104" t="s">
        <v>64</v>
      </c>
      <c r="C625" s="104" t="s">
        <v>864</v>
      </c>
      <c r="D625" s="105">
        <v>1843842.7416000001</v>
      </c>
      <c r="E625" s="105">
        <v>791315.81299999997</v>
      </c>
      <c r="F625" s="105">
        <v>36666.3465</v>
      </c>
      <c r="G625" s="89">
        <f t="shared" si="9"/>
        <v>2671824.9010999999</v>
      </c>
    </row>
    <row r="626" spans="1:7" ht="18" x14ac:dyDescent="0.35">
      <c r="A626" s="103">
        <v>621</v>
      </c>
      <c r="B626" s="104" t="s">
        <v>64</v>
      </c>
      <c r="C626" s="104" t="s">
        <v>661</v>
      </c>
      <c r="D626" s="105">
        <v>1262067.3646</v>
      </c>
      <c r="E626" s="105">
        <v>541637.22320000001</v>
      </c>
      <c r="F626" s="105">
        <v>25097.2592</v>
      </c>
      <c r="G626" s="89">
        <f t="shared" si="9"/>
        <v>1828801.8469999998</v>
      </c>
    </row>
    <row r="627" spans="1:7" ht="18" x14ac:dyDescent="0.35">
      <c r="A627" s="103">
        <v>622</v>
      </c>
      <c r="B627" s="104" t="s">
        <v>64</v>
      </c>
      <c r="C627" s="104" t="s">
        <v>662</v>
      </c>
      <c r="D627" s="105">
        <v>1526530.6539</v>
      </c>
      <c r="E627" s="105">
        <v>655136.04720000003</v>
      </c>
      <c r="F627" s="105">
        <v>30356.331699999999</v>
      </c>
      <c r="G627" s="89">
        <f t="shared" si="9"/>
        <v>2212023.0328000002</v>
      </c>
    </row>
    <row r="628" spans="1:7" ht="18" x14ac:dyDescent="0.35">
      <c r="A628" s="103">
        <v>623</v>
      </c>
      <c r="B628" s="104" t="s">
        <v>64</v>
      </c>
      <c r="C628" s="104" t="s">
        <v>663</v>
      </c>
      <c r="D628" s="105">
        <v>1531425.2529</v>
      </c>
      <c r="E628" s="105">
        <v>657236.6459</v>
      </c>
      <c r="F628" s="105">
        <v>30453.6649</v>
      </c>
      <c r="G628" s="89">
        <f t="shared" si="9"/>
        <v>2219115.5637000003</v>
      </c>
    </row>
    <row r="629" spans="1:7" ht="18" x14ac:dyDescent="0.35">
      <c r="A629" s="103">
        <v>624</v>
      </c>
      <c r="B629" s="104" t="s">
        <v>64</v>
      </c>
      <c r="C629" s="104" t="s">
        <v>664</v>
      </c>
      <c r="D629" s="105">
        <v>1349531.1264</v>
      </c>
      <c r="E629" s="105">
        <v>579173.75289999996</v>
      </c>
      <c r="F629" s="105">
        <v>26836.548900000002</v>
      </c>
      <c r="G629" s="89">
        <f t="shared" si="9"/>
        <v>1955541.4282</v>
      </c>
    </row>
    <row r="630" spans="1:7" ht="18" x14ac:dyDescent="0.35">
      <c r="A630" s="103">
        <v>625</v>
      </c>
      <c r="B630" s="104" t="s">
        <v>64</v>
      </c>
      <c r="C630" s="104" t="s">
        <v>665</v>
      </c>
      <c r="D630" s="105">
        <v>1501454.4206999999</v>
      </c>
      <c r="E630" s="105">
        <v>644374.1642</v>
      </c>
      <c r="F630" s="105">
        <v>29857.67</v>
      </c>
      <c r="G630" s="89">
        <f t="shared" si="9"/>
        <v>2175686.2549000001</v>
      </c>
    </row>
    <row r="631" spans="1:7" ht="18" x14ac:dyDescent="0.35">
      <c r="A631" s="103">
        <v>626</v>
      </c>
      <c r="B631" s="104" t="s">
        <v>65</v>
      </c>
      <c r="C631" s="104" t="s">
        <v>666</v>
      </c>
      <c r="D631" s="105">
        <v>1477716.5826000001</v>
      </c>
      <c r="E631" s="105">
        <v>634186.67579999997</v>
      </c>
      <c r="F631" s="105">
        <v>29385.623299999999</v>
      </c>
      <c r="G631" s="89">
        <f t="shared" si="9"/>
        <v>2141288.8817000003</v>
      </c>
    </row>
    <row r="632" spans="1:7" ht="18" x14ac:dyDescent="0.35">
      <c r="A632" s="103">
        <v>627</v>
      </c>
      <c r="B632" s="104" t="s">
        <v>65</v>
      </c>
      <c r="C632" s="104" t="s">
        <v>667</v>
      </c>
      <c r="D632" s="105">
        <v>1716069.7842000001</v>
      </c>
      <c r="E632" s="105">
        <v>736479.92079999996</v>
      </c>
      <c r="F632" s="105">
        <v>34125.474999999999</v>
      </c>
      <c r="G632" s="89">
        <f t="shared" si="9"/>
        <v>2486675.1800000002</v>
      </c>
    </row>
    <row r="633" spans="1:7" ht="18" x14ac:dyDescent="0.35">
      <c r="A633" s="103">
        <v>628</v>
      </c>
      <c r="B633" s="104" t="s">
        <v>65</v>
      </c>
      <c r="C633" s="104" t="s">
        <v>668</v>
      </c>
      <c r="D633" s="105">
        <v>1709393.0188</v>
      </c>
      <c r="E633" s="105">
        <v>733614.47580000001</v>
      </c>
      <c r="F633" s="105">
        <v>33992.7019</v>
      </c>
      <c r="G633" s="89">
        <f t="shared" si="9"/>
        <v>2477000.1965000001</v>
      </c>
    </row>
    <row r="634" spans="1:7" ht="18" x14ac:dyDescent="0.35">
      <c r="A634" s="103">
        <v>629</v>
      </c>
      <c r="B634" s="104" t="s">
        <v>65</v>
      </c>
      <c r="C634" s="104" t="s">
        <v>865</v>
      </c>
      <c r="D634" s="105">
        <v>1831413.5001999999</v>
      </c>
      <c r="E634" s="105">
        <v>785981.59710000001</v>
      </c>
      <c r="F634" s="105">
        <v>36419.180699999997</v>
      </c>
      <c r="G634" s="89">
        <f t="shared" si="9"/>
        <v>2653814.2779999999</v>
      </c>
    </row>
    <row r="635" spans="1:7" ht="18" x14ac:dyDescent="0.35">
      <c r="A635" s="103">
        <v>630</v>
      </c>
      <c r="B635" s="104" t="s">
        <v>65</v>
      </c>
      <c r="C635" s="104" t="s">
        <v>669</v>
      </c>
      <c r="D635" s="105">
        <v>1858152.7152</v>
      </c>
      <c r="E635" s="105">
        <v>797457.1764</v>
      </c>
      <c r="F635" s="105">
        <v>36950.912199999999</v>
      </c>
      <c r="G635" s="89">
        <f t="shared" si="9"/>
        <v>2692560.8037999999</v>
      </c>
    </row>
    <row r="636" spans="1:7" ht="18" x14ac:dyDescent="0.35">
      <c r="A636" s="103">
        <v>631</v>
      </c>
      <c r="B636" s="104" t="s">
        <v>65</v>
      </c>
      <c r="C636" s="104" t="s">
        <v>670</v>
      </c>
      <c r="D636" s="105">
        <v>1909802.7616000001</v>
      </c>
      <c r="E636" s="105">
        <v>819623.65379999997</v>
      </c>
      <c r="F636" s="105">
        <v>37978.0164</v>
      </c>
      <c r="G636" s="89">
        <f t="shared" si="9"/>
        <v>2767404.4318000004</v>
      </c>
    </row>
    <row r="637" spans="1:7" ht="36" x14ac:dyDescent="0.35">
      <c r="A637" s="103">
        <v>632</v>
      </c>
      <c r="B637" s="104" t="s">
        <v>65</v>
      </c>
      <c r="C637" s="104" t="s">
        <v>671</v>
      </c>
      <c r="D637" s="105">
        <v>2070494.2186</v>
      </c>
      <c r="E637" s="105">
        <v>888587.06810000003</v>
      </c>
      <c r="F637" s="105">
        <v>41173.499600000003</v>
      </c>
      <c r="G637" s="89">
        <f t="shared" si="9"/>
        <v>3000254.7863000003</v>
      </c>
    </row>
    <row r="638" spans="1:7" ht="36" x14ac:dyDescent="0.35">
      <c r="A638" s="103">
        <v>633</v>
      </c>
      <c r="B638" s="104" t="s">
        <v>65</v>
      </c>
      <c r="C638" s="104" t="s">
        <v>672</v>
      </c>
      <c r="D638" s="105">
        <v>1523807.7604</v>
      </c>
      <c r="E638" s="105">
        <v>653967.47210000001</v>
      </c>
      <c r="F638" s="105">
        <v>30302.184700000002</v>
      </c>
      <c r="G638" s="89">
        <f t="shared" si="9"/>
        <v>2208077.4172</v>
      </c>
    </row>
    <row r="639" spans="1:7" ht="36" x14ac:dyDescent="0.35">
      <c r="A639" s="103">
        <v>634</v>
      </c>
      <c r="B639" s="104" t="s">
        <v>65</v>
      </c>
      <c r="C639" s="104" t="s">
        <v>673</v>
      </c>
      <c r="D639" s="105">
        <v>1808438.2265000001</v>
      </c>
      <c r="E639" s="105">
        <v>776121.37580000004</v>
      </c>
      <c r="F639" s="105">
        <v>35962.298300000002</v>
      </c>
      <c r="G639" s="89">
        <f t="shared" si="9"/>
        <v>2620521.9006000003</v>
      </c>
    </row>
    <row r="640" spans="1:7" ht="36" x14ac:dyDescent="0.35">
      <c r="A640" s="103">
        <v>635</v>
      </c>
      <c r="B640" s="104" t="s">
        <v>65</v>
      </c>
      <c r="C640" s="104" t="s">
        <v>674</v>
      </c>
      <c r="D640" s="105">
        <v>1893351.7215</v>
      </c>
      <c r="E640" s="105">
        <v>812563.41599999997</v>
      </c>
      <c r="F640" s="105">
        <v>37650.873699999996</v>
      </c>
      <c r="G640" s="89">
        <f t="shared" si="9"/>
        <v>2743566.0112000001</v>
      </c>
    </row>
    <row r="641" spans="1:7" ht="36" x14ac:dyDescent="0.35">
      <c r="A641" s="103">
        <v>636</v>
      </c>
      <c r="B641" s="104" t="s">
        <v>65</v>
      </c>
      <c r="C641" s="104" t="s">
        <v>841</v>
      </c>
      <c r="D641" s="105">
        <v>1369339.7242999999</v>
      </c>
      <c r="E641" s="105">
        <v>587674.9425</v>
      </c>
      <c r="F641" s="105">
        <v>27230.459299999999</v>
      </c>
      <c r="G641" s="89">
        <f t="shared" si="9"/>
        <v>1984245.1260999998</v>
      </c>
    </row>
    <row r="642" spans="1:7" ht="18" x14ac:dyDescent="0.35">
      <c r="A642" s="103">
        <v>637</v>
      </c>
      <c r="B642" s="104" t="s">
        <v>65</v>
      </c>
      <c r="C642" s="104" t="s">
        <v>675</v>
      </c>
      <c r="D642" s="105">
        <v>1428057.5508999999</v>
      </c>
      <c r="E642" s="105">
        <v>612874.67550000001</v>
      </c>
      <c r="F642" s="105">
        <v>28398.1122</v>
      </c>
      <c r="G642" s="89">
        <f t="shared" si="9"/>
        <v>2069330.3386000001</v>
      </c>
    </row>
    <row r="643" spans="1:7" ht="18" x14ac:dyDescent="0.35">
      <c r="A643" s="103">
        <v>638</v>
      </c>
      <c r="B643" s="104" t="s">
        <v>65</v>
      </c>
      <c r="C643" s="104" t="s">
        <v>866</v>
      </c>
      <c r="D643" s="105">
        <v>1399929.3639</v>
      </c>
      <c r="E643" s="105">
        <v>600802.99569999997</v>
      </c>
      <c r="F643" s="105">
        <v>27838.7598</v>
      </c>
      <c r="G643" s="89">
        <f t="shared" si="9"/>
        <v>2028571.1194000002</v>
      </c>
    </row>
    <row r="644" spans="1:7" ht="18" x14ac:dyDescent="0.35">
      <c r="A644" s="103">
        <v>639</v>
      </c>
      <c r="B644" s="104" t="s">
        <v>65</v>
      </c>
      <c r="C644" s="104" t="s">
        <v>676</v>
      </c>
      <c r="D644" s="105">
        <v>2079264.6309</v>
      </c>
      <c r="E644" s="105">
        <v>892351.03659999999</v>
      </c>
      <c r="F644" s="105">
        <v>41347.906600000002</v>
      </c>
      <c r="G644" s="89">
        <f t="shared" si="9"/>
        <v>3012963.5740999999</v>
      </c>
    </row>
    <row r="645" spans="1:7" ht="18" x14ac:dyDescent="0.35">
      <c r="A645" s="103">
        <v>640</v>
      </c>
      <c r="B645" s="104" t="s">
        <v>65</v>
      </c>
      <c r="C645" s="104" t="s">
        <v>867</v>
      </c>
      <c r="D645" s="105">
        <v>1417864.2276000001</v>
      </c>
      <c r="E645" s="105">
        <v>608500.04099999997</v>
      </c>
      <c r="F645" s="105">
        <v>28195.4094</v>
      </c>
      <c r="G645" s="89">
        <f t="shared" si="9"/>
        <v>2054559.6780000001</v>
      </c>
    </row>
    <row r="646" spans="1:7" ht="18" x14ac:dyDescent="0.35">
      <c r="A646" s="103">
        <v>641</v>
      </c>
      <c r="B646" s="104" t="s">
        <v>65</v>
      </c>
      <c r="C646" s="104" t="s">
        <v>677</v>
      </c>
      <c r="D646" s="105">
        <v>1487847.2526</v>
      </c>
      <c r="E646" s="105">
        <v>638534.42150000005</v>
      </c>
      <c r="F646" s="105">
        <v>29587.080099999999</v>
      </c>
      <c r="G646" s="89">
        <f t="shared" si="9"/>
        <v>2155968.7541999999</v>
      </c>
    </row>
    <row r="647" spans="1:7" ht="18" x14ac:dyDescent="0.35">
      <c r="A647" s="103">
        <v>642</v>
      </c>
      <c r="B647" s="104" t="s">
        <v>65</v>
      </c>
      <c r="C647" s="104" t="s">
        <v>678</v>
      </c>
      <c r="D647" s="105">
        <v>1943897.5297999999</v>
      </c>
      <c r="E647" s="105">
        <v>834255.99129999999</v>
      </c>
      <c r="F647" s="105">
        <v>38656.019200000002</v>
      </c>
      <c r="G647" s="89">
        <f t="shared" ref="G647:G710" si="10">SUM(D647:F647)</f>
        <v>2816809.5403</v>
      </c>
    </row>
    <row r="648" spans="1:7" ht="18" x14ac:dyDescent="0.35">
      <c r="A648" s="103">
        <v>643</v>
      </c>
      <c r="B648" s="104" t="s">
        <v>65</v>
      </c>
      <c r="C648" s="104" t="s">
        <v>679</v>
      </c>
      <c r="D648" s="105">
        <v>1680839.9575</v>
      </c>
      <c r="E648" s="105">
        <v>721360.45409999997</v>
      </c>
      <c r="F648" s="105">
        <v>33424.900600000001</v>
      </c>
      <c r="G648" s="89">
        <f t="shared" si="10"/>
        <v>2435625.3122</v>
      </c>
    </row>
    <row r="649" spans="1:7" ht="18" x14ac:dyDescent="0.35">
      <c r="A649" s="103">
        <v>644</v>
      </c>
      <c r="B649" s="104" t="s">
        <v>65</v>
      </c>
      <c r="C649" s="104" t="s">
        <v>680</v>
      </c>
      <c r="D649" s="105">
        <v>1543035.6566000001</v>
      </c>
      <c r="E649" s="105">
        <v>662219.44389999995</v>
      </c>
      <c r="F649" s="105">
        <v>30684.547399999999</v>
      </c>
      <c r="G649" s="89">
        <f t="shared" si="10"/>
        <v>2235939.6479000002</v>
      </c>
    </row>
    <row r="650" spans="1:7" ht="18" x14ac:dyDescent="0.35">
      <c r="A650" s="103">
        <v>645</v>
      </c>
      <c r="B650" s="104" t="s">
        <v>65</v>
      </c>
      <c r="C650" s="104" t="s">
        <v>868</v>
      </c>
      <c r="D650" s="105">
        <v>1393273.2128000001</v>
      </c>
      <c r="E650" s="105">
        <v>597946.39760000003</v>
      </c>
      <c r="F650" s="105">
        <v>27706.396700000001</v>
      </c>
      <c r="G650" s="89">
        <f t="shared" si="10"/>
        <v>2018926.0071</v>
      </c>
    </row>
    <row r="651" spans="1:7" ht="18" x14ac:dyDescent="0.35">
      <c r="A651" s="103">
        <v>646</v>
      </c>
      <c r="B651" s="104" t="s">
        <v>65</v>
      </c>
      <c r="C651" s="104" t="s">
        <v>681</v>
      </c>
      <c r="D651" s="105">
        <v>1720684.2120999999</v>
      </c>
      <c r="E651" s="105">
        <v>738460.2794</v>
      </c>
      <c r="F651" s="105">
        <v>34217.236700000001</v>
      </c>
      <c r="G651" s="89">
        <f t="shared" si="10"/>
        <v>2493361.7281999998</v>
      </c>
    </row>
    <row r="652" spans="1:7" ht="18" x14ac:dyDescent="0.35">
      <c r="A652" s="103">
        <v>647</v>
      </c>
      <c r="B652" s="104" t="s">
        <v>65</v>
      </c>
      <c r="C652" s="104" t="s">
        <v>869</v>
      </c>
      <c r="D652" s="105">
        <v>1593808.9228999999</v>
      </c>
      <c r="E652" s="105">
        <v>684009.63650000002</v>
      </c>
      <c r="F652" s="105">
        <v>31694.216100000001</v>
      </c>
      <c r="G652" s="89">
        <f t="shared" si="10"/>
        <v>2309512.7754999995</v>
      </c>
    </row>
    <row r="653" spans="1:7" ht="36" x14ac:dyDescent="0.35">
      <c r="A653" s="103">
        <v>648</v>
      </c>
      <c r="B653" s="104" t="s">
        <v>65</v>
      </c>
      <c r="C653" s="104" t="s">
        <v>870</v>
      </c>
      <c r="D653" s="105">
        <v>1649992.621</v>
      </c>
      <c r="E653" s="105">
        <v>708121.80610000005</v>
      </c>
      <c r="F653" s="105">
        <v>32811.475599999998</v>
      </c>
      <c r="G653" s="89">
        <f t="shared" si="10"/>
        <v>2390925.9027</v>
      </c>
    </row>
    <row r="654" spans="1:7" ht="36" x14ac:dyDescent="0.35">
      <c r="A654" s="103">
        <v>649</v>
      </c>
      <c r="B654" s="104" t="s">
        <v>65</v>
      </c>
      <c r="C654" s="104" t="s">
        <v>871</v>
      </c>
      <c r="D654" s="105">
        <v>1412514.014</v>
      </c>
      <c r="E654" s="105">
        <v>606203.90780000004</v>
      </c>
      <c r="F654" s="105">
        <v>28089.016</v>
      </c>
      <c r="G654" s="89">
        <f t="shared" si="10"/>
        <v>2046806.9378000002</v>
      </c>
    </row>
    <row r="655" spans="1:7" ht="18" x14ac:dyDescent="0.35">
      <c r="A655" s="103">
        <v>650</v>
      </c>
      <c r="B655" s="104" t="s">
        <v>65</v>
      </c>
      <c r="C655" s="104" t="s">
        <v>682</v>
      </c>
      <c r="D655" s="105">
        <v>1292589.4376999999</v>
      </c>
      <c r="E655" s="105">
        <v>554736.27910000004</v>
      </c>
      <c r="F655" s="105">
        <v>25704.216100000001</v>
      </c>
      <c r="G655" s="89">
        <f t="shared" si="10"/>
        <v>1873029.9329000001</v>
      </c>
    </row>
    <row r="656" spans="1:7" ht="18" x14ac:dyDescent="0.35">
      <c r="A656" s="103">
        <v>651</v>
      </c>
      <c r="B656" s="104" t="s">
        <v>65</v>
      </c>
      <c r="C656" s="104" t="s">
        <v>683</v>
      </c>
      <c r="D656" s="105">
        <v>1713400.9228999999</v>
      </c>
      <c r="E656" s="105">
        <v>735334.53460000001</v>
      </c>
      <c r="F656" s="105">
        <v>34072.402399999999</v>
      </c>
      <c r="G656" s="89">
        <f t="shared" si="10"/>
        <v>2482807.8599</v>
      </c>
    </row>
    <row r="657" spans="1:7" ht="18" x14ac:dyDescent="0.35">
      <c r="A657" s="103">
        <v>652</v>
      </c>
      <c r="B657" s="104" t="s">
        <v>65</v>
      </c>
      <c r="C657" s="104" t="s">
        <v>872</v>
      </c>
      <c r="D657" s="105">
        <v>1866798.1946</v>
      </c>
      <c r="E657" s="105">
        <v>801167.52789999999</v>
      </c>
      <c r="F657" s="105">
        <v>37122.834799999997</v>
      </c>
      <c r="G657" s="89">
        <f t="shared" si="10"/>
        <v>2705088.5573</v>
      </c>
    </row>
    <row r="658" spans="1:7" ht="18" x14ac:dyDescent="0.35">
      <c r="A658" s="103">
        <v>653</v>
      </c>
      <c r="B658" s="104" t="s">
        <v>65</v>
      </c>
      <c r="C658" s="104" t="s">
        <v>684</v>
      </c>
      <c r="D658" s="105">
        <v>1429789.9375</v>
      </c>
      <c r="E658" s="105">
        <v>613618.15800000005</v>
      </c>
      <c r="F658" s="105">
        <v>28432.562099999999</v>
      </c>
      <c r="G658" s="89">
        <f t="shared" si="10"/>
        <v>2071840.6576</v>
      </c>
    </row>
    <row r="659" spans="1:7" ht="18" x14ac:dyDescent="0.35">
      <c r="A659" s="103">
        <v>654</v>
      </c>
      <c r="B659" s="104" t="s">
        <v>65</v>
      </c>
      <c r="C659" s="104" t="s">
        <v>685</v>
      </c>
      <c r="D659" s="105">
        <v>1719488.0991</v>
      </c>
      <c r="E659" s="105">
        <v>737946.94759999996</v>
      </c>
      <c r="F659" s="105">
        <v>34193.451000000001</v>
      </c>
      <c r="G659" s="89">
        <f t="shared" si="10"/>
        <v>2491628.4976999997</v>
      </c>
    </row>
    <row r="660" spans="1:7" ht="18" x14ac:dyDescent="0.35">
      <c r="A660" s="103">
        <v>655</v>
      </c>
      <c r="B660" s="104" t="s">
        <v>65</v>
      </c>
      <c r="C660" s="104" t="s">
        <v>873</v>
      </c>
      <c r="D660" s="105">
        <v>1451821.6867</v>
      </c>
      <c r="E660" s="105">
        <v>623073.44999999995</v>
      </c>
      <c r="F660" s="105">
        <v>28870.681799999998</v>
      </c>
      <c r="G660" s="89">
        <f t="shared" si="10"/>
        <v>2103765.8185000001</v>
      </c>
    </row>
    <row r="661" spans="1:7" ht="18" x14ac:dyDescent="0.35">
      <c r="A661" s="103">
        <v>656</v>
      </c>
      <c r="B661" s="104" t="s">
        <v>65</v>
      </c>
      <c r="C661" s="104" t="s">
        <v>686</v>
      </c>
      <c r="D661" s="105">
        <v>1458159.537</v>
      </c>
      <c r="E661" s="105">
        <v>625793.44400000002</v>
      </c>
      <c r="F661" s="105">
        <v>28996.715199999999</v>
      </c>
      <c r="G661" s="89">
        <f t="shared" si="10"/>
        <v>2112949.6962000001</v>
      </c>
    </row>
    <row r="662" spans="1:7" ht="18" x14ac:dyDescent="0.35">
      <c r="A662" s="103">
        <v>657</v>
      </c>
      <c r="B662" s="104" t="s">
        <v>65</v>
      </c>
      <c r="C662" s="104" t="s">
        <v>687</v>
      </c>
      <c r="D662" s="105">
        <v>1451078.8128</v>
      </c>
      <c r="E662" s="105">
        <v>622754.63329999999</v>
      </c>
      <c r="F662" s="105">
        <v>28855.909100000001</v>
      </c>
      <c r="G662" s="89">
        <f t="shared" si="10"/>
        <v>2102689.3551999996</v>
      </c>
    </row>
    <row r="663" spans="1:7" ht="18" x14ac:dyDescent="0.35">
      <c r="A663" s="103">
        <v>658</v>
      </c>
      <c r="B663" s="104" t="s">
        <v>65</v>
      </c>
      <c r="C663" s="104" t="s">
        <v>688</v>
      </c>
      <c r="D663" s="105">
        <v>1672643.5501999999</v>
      </c>
      <c r="E663" s="105">
        <v>717842.82949999999</v>
      </c>
      <c r="F663" s="105">
        <v>33261.908199999998</v>
      </c>
      <c r="G663" s="89">
        <f t="shared" si="10"/>
        <v>2423748.2878999999</v>
      </c>
    </row>
    <row r="664" spans="1:7" ht="18" x14ac:dyDescent="0.35">
      <c r="A664" s="103">
        <v>659</v>
      </c>
      <c r="B664" s="104" t="s">
        <v>66</v>
      </c>
      <c r="C664" s="104" t="s">
        <v>689</v>
      </c>
      <c r="D664" s="105">
        <v>1973028.1488000001</v>
      </c>
      <c r="E664" s="105">
        <v>846757.88139999995</v>
      </c>
      <c r="F664" s="105">
        <v>39235.305800000002</v>
      </c>
      <c r="G664" s="89">
        <f t="shared" si="10"/>
        <v>2859021.3360000001</v>
      </c>
    </row>
    <row r="665" spans="1:7" ht="18" x14ac:dyDescent="0.35">
      <c r="A665" s="103">
        <v>660</v>
      </c>
      <c r="B665" s="104" t="s">
        <v>66</v>
      </c>
      <c r="C665" s="104" t="s">
        <v>530</v>
      </c>
      <c r="D665" s="105">
        <v>1990299.6236</v>
      </c>
      <c r="E665" s="105">
        <v>854170.22239999997</v>
      </c>
      <c r="F665" s="105">
        <v>39578.763400000003</v>
      </c>
      <c r="G665" s="89">
        <f t="shared" si="10"/>
        <v>2884048.6094</v>
      </c>
    </row>
    <row r="666" spans="1:7" ht="18" x14ac:dyDescent="0.35">
      <c r="A666" s="103">
        <v>661</v>
      </c>
      <c r="B666" s="104" t="s">
        <v>66</v>
      </c>
      <c r="C666" s="104" t="s">
        <v>690</v>
      </c>
      <c r="D666" s="105">
        <v>1981626.6769999999</v>
      </c>
      <c r="E666" s="105">
        <v>850448.08299999998</v>
      </c>
      <c r="F666" s="105">
        <v>39406.294699999999</v>
      </c>
      <c r="G666" s="89">
        <f t="shared" si="10"/>
        <v>2871481.0546999997</v>
      </c>
    </row>
    <row r="667" spans="1:7" ht="18" x14ac:dyDescent="0.35">
      <c r="A667" s="103">
        <v>662</v>
      </c>
      <c r="B667" s="104" t="s">
        <v>66</v>
      </c>
      <c r="C667" s="104" t="s">
        <v>691</v>
      </c>
      <c r="D667" s="105">
        <v>1504436.1440999999</v>
      </c>
      <c r="E667" s="105">
        <v>645653.82050000003</v>
      </c>
      <c r="F667" s="105">
        <v>29916.964</v>
      </c>
      <c r="G667" s="89">
        <f t="shared" si="10"/>
        <v>2180006.9286000002</v>
      </c>
    </row>
    <row r="668" spans="1:7" ht="18" x14ac:dyDescent="0.35">
      <c r="A668" s="103">
        <v>663</v>
      </c>
      <c r="B668" s="104" t="s">
        <v>66</v>
      </c>
      <c r="C668" s="104" t="s">
        <v>692</v>
      </c>
      <c r="D668" s="105">
        <v>2617513.5699</v>
      </c>
      <c r="E668" s="105">
        <v>1123349.5307</v>
      </c>
      <c r="F668" s="105">
        <v>52051.434399999998</v>
      </c>
      <c r="G668" s="89">
        <f t="shared" si="10"/>
        <v>3792914.5350000001</v>
      </c>
    </row>
    <row r="669" spans="1:7" ht="18" x14ac:dyDescent="0.35">
      <c r="A669" s="103">
        <v>664</v>
      </c>
      <c r="B669" s="104" t="s">
        <v>66</v>
      </c>
      <c r="C669" s="104" t="s">
        <v>693</v>
      </c>
      <c r="D669" s="105">
        <v>2263483.2782000001</v>
      </c>
      <c r="E669" s="105">
        <v>971411.53639999998</v>
      </c>
      <c r="F669" s="105">
        <v>45011.247600000002</v>
      </c>
      <c r="G669" s="89">
        <f t="shared" si="10"/>
        <v>3279906.0622</v>
      </c>
    </row>
    <row r="670" spans="1:7" ht="18" x14ac:dyDescent="0.35">
      <c r="A670" s="103">
        <v>665</v>
      </c>
      <c r="B670" s="104" t="s">
        <v>66</v>
      </c>
      <c r="C670" s="104" t="s">
        <v>694</v>
      </c>
      <c r="D670" s="105">
        <v>1986984.0834999999</v>
      </c>
      <c r="E670" s="105">
        <v>852747.30319999997</v>
      </c>
      <c r="F670" s="105">
        <v>39512.831100000003</v>
      </c>
      <c r="G670" s="89">
        <f t="shared" si="10"/>
        <v>2879244.2177999998</v>
      </c>
    </row>
    <row r="671" spans="1:7" ht="18" x14ac:dyDescent="0.35">
      <c r="A671" s="103">
        <v>666</v>
      </c>
      <c r="B671" s="104" t="s">
        <v>66</v>
      </c>
      <c r="C671" s="104" t="s">
        <v>695</v>
      </c>
      <c r="D671" s="105">
        <v>1754827.4719</v>
      </c>
      <c r="E671" s="105">
        <v>753113.42790000001</v>
      </c>
      <c r="F671" s="105">
        <v>34896.203800000003</v>
      </c>
      <c r="G671" s="89">
        <f t="shared" si="10"/>
        <v>2542837.1035999996</v>
      </c>
    </row>
    <row r="672" spans="1:7" ht="36" x14ac:dyDescent="0.35">
      <c r="A672" s="103">
        <v>667</v>
      </c>
      <c r="B672" s="104" t="s">
        <v>66</v>
      </c>
      <c r="C672" s="104" t="s">
        <v>696</v>
      </c>
      <c r="D672" s="105">
        <v>1799883.9365999999</v>
      </c>
      <c r="E672" s="105">
        <v>772450.15989999997</v>
      </c>
      <c r="F672" s="105">
        <v>35792.189100000003</v>
      </c>
      <c r="G672" s="89">
        <f t="shared" si="10"/>
        <v>2608126.2856000001</v>
      </c>
    </row>
    <row r="673" spans="1:7" ht="36" x14ac:dyDescent="0.35">
      <c r="A673" s="103">
        <v>668</v>
      </c>
      <c r="B673" s="104" t="s">
        <v>66</v>
      </c>
      <c r="C673" s="104" t="s">
        <v>697</v>
      </c>
      <c r="D673" s="105">
        <v>1707450.7586000001</v>
      </c>
      <c r="E673" s="105">
        <v>732780.92249999999</v>
      </c>
      <c r="F673" s="105">
        <v>33954.078500000003</v>
      </c>
      <c r="G673" s="89">
        <f t="shared" si="10"/>
        <v>2474185.7596</v>
      </c>
    </row>
    <row r="674" spans="1:7" ht="18" x14ac:dyDescent="0.35">
      <c r="A674" s="103">
        <v>669</v>
      </c>
      <c r="B674" s="104" t="s">
        <v>66</v>
      </c>
      <c r="C674" s="104" t="s">
        <v>698</v>
      </c>
      <c r="D674" s="105">
        <v>2359064.6663000002</v>
      </c>
      <c r="E674" s="105">
        <v>1012431.8805</v>
      </c>
      <c r="F674" s="105">
        <v>46911.963000000003</v>
      </c>
      <c r="G674" s="89">
        <f t="shared" si="10"/>
        <v>3418408.5098000001</v>
      </c>
    </row>
    <row r="675" spans="1:7" ht="18" x14ac:dyDescent="0.35">
      <c r="A675" s="103">
        <v>670</v>
      </c>
      <c r="B675" s="104" t="s">
        <v>66</v>
      </c>
      <c r="C675" s="104" t="s">
        <v>699</v>
      </c>
      <c r="D675" s="105">
        <v>1588245.7959</v>
      </c>
      <c r="E675" s="105">
        <v>681622.12800000003</v>
      </c>
      <c r="F675" s="105">
        <v>31583.588599999999</v>
      </c>
      <c r="G675" s="89">
        <f t="shared" si="10"/>
        <v>2301451.5124999997</v>
      </c>
    </row>
    <row r="676" spans="1:7" ht="18" x14ac:dyDescent="0.35">
      <c r="A676" s="103">
        <v>671</v>
      </c>
      <c r="B676" s="104" t="s">
        <v>66</v>
      </c>
      <c r="C676" s="104" t="s">
        <v>700</v>
      </c>
      <c r="D676" s="105">
        <v>2120338.8706999999</v>
      </c>
      <c r="E676" s="105">
        <v>909978.73049999995</v>
      </c>
      <c r="F676" s="105">
        <v>42164.701999999997</v>
      </c>
      <c r="G676" s="89">
        <f t="shared" si="10"/>
        <v>3072482.3032</v>
      </c>
    </row>
    <row r="677" spans="1:7" ht="18" x14ac:dyDescent="0.35">
      <c r="A677" s="103">
        <v>672</v>
      </c>
      <c r="B677" s="104" t="s">
        <v>66</v>
      </c>
      <c r="C677" s="104" t="s">
        <v>701</v>
      </c>
      <c r="D677" s="105">
        <v>2117272.1595000001</v>
      </c>
      <c r="E677" s="105">
        <v>908662.60030000005</v>
      </c>
      <c r="F677" s="105">
        <v>42103.717900000003</v>
      </c>
      <c r="G677" s="89">
        <f t="shared" si="10"/>
        <v>3068038.4777000002</v>
      </c>
    </row>
    <row r="678" spans="1:7" ht="18" x14ac:dyDescent="0.35">
      <c r="A678" s="103">
        <v>673</v>
      </c>
      <c r="B678" s="104" t="s">
        <v>66</v>
      </c>
      <c r="C678" s="104" t="s">
        <v>702</v>
      </c>
      <c r="D678" s="105">
        <v>1673229.9428000001</v>
      </c>
      <c r="E678" s="105">
        <v>718094.48959999997</v>
      </c>
      <c r="F678" s="105">
        <v>33273.569100000001</v>
      </c>
      <c r="G678" s="89">
        <f t="shared" si="10"/>
        <v>2424598.0015000002</v>
      </c>
    </row>
    <row r="679" spans="1:7" ht="18" x14ac:dyDescent="0.35">
      <c r="A679" s="103">
        <v>674</v>
      </c>
      <c r="B679" s="104" t="s">
        <v>66</v>
      </c>
      <c r="C679" s="104" t="s">
        <v>703</v>
      </c>
      <c r="D679" s="105">
        <v>2131998.8517</v>
      </c>
      <c r="E679" s="105">
        <v>914982.80550000002</v>
      </c>
      <c r="F679" s="105">
        <v>42396.570399999997</v>
      </c>
      <c r="G679" s="89">
        <f t="shared" si="10"/>
        <v>3089378.2276000003</v>
      </c>
    </row>
    <row r="680" spans="1:7" ht="18" x14ac:dyDescent="0.35">
      <c r="A680" s="103">
        <v>675</v>
      </c>
      <c r="B680" s="104" t="s">
        <v>66</v>
      </c>
      <c r="C680" s="104" t="s">
        <v>704</v>
      </c>
      <c r="D680" s="105">
        <v>2265258.2707000002</v>
      </c>
      <c r="E680" s="105">
        <v>972173.30390000006</v>
      </c>
      <c r="F680" s="105">
        <v>45046.544800000003</v>
      </c>
      <c r="G680" s="89">
        <f t="shared" si="10"/>
        <v>3282478.1194000002</v>
      </c>
    </row>
    <row r="681" spans="1:7" ht="18" x14ac:dyDescent="0.35">
      <c r="A681" s="103">
        <v>676</v>
      </c>
      <c r="B681" s="104" t="s">
        <v>67</v>
      </c>
      <c r="C681" s="104" t="s">
        <v>705</v>
      </c>
      <c r="D681" s="105">
        <v>1507204.4798999999</v>
      </c>
      <c r="E681" s="105">
        <v>646841.89789999998</v>
      </c>
      <c r="F681" s="105">
        <v>29972.0147</v>
      </c>
      <c r="G681" s="89">
        <f t="shared" si="10"/>
        <v>2184018.3925000001</v>
      </c>
    </row>
    <row r="682" spans="1:7" ht="18" x14ac:dyDescent="0.35">
      <c r="A682" s="103">
        <v>677</v>
      </c>
      <c r="B682" s="104" t="s">
        <v>67</v>
      </c>
      <c r="C682" s="104" t="s">
        <v>706</v>
      </c>
      <c r="D682" s="105">
        <v>1883134.9443999999</v>
      </c>
      <c r="E682" s="105">
        <v>808178.71600000001</v>
      </c>
      <c r="F682" s="105">
        <v>37447.704599999997</v>
      </c>
      <c r="G682" s="89">
        <f t="shared" si="10"/>
        <v>2728761.3649999998</v>
      </c>
    </row>
    <row r="683" spans="1:7" ht="18" x14ac:dyDescent="0.35">
      <c r="A683" s="103">
        <v>678</v>
      </c>
      <c r="B683" s="104" t="s">
        <v>67</v>
      </c>
      <c r="C683" s="104" t="s">
        <v>707</v>
      </c>
      <c r="D683" s="105">
        <v>1734762.2856000001</v>
      </c>
      <c r="E683" s="105">
        <v>744502.11910000001</v>
      </c>
      <c r="F683" s="105">
        <v>34497.190900000001</v>
      </c>
      <c r="G683" s="89">
        <f t="shared" si="10"/>
        <v>2513761.5955999997</v>
      </c>
    </row>
    <row r="684" spans="1:7" ht="18" x14ac:dyDescent="0.35">
      <c r="A684" s="103">
        <v>679</v>
      </c>
      <c r="B684" s="104" t="s">
        <v>67</v>
      </c>
      <c r="C684" s="104" t="s">
        <v>708</v>
      </c>
      <c r="D684" s="105">
        <v>1851823.9820000001</v>
      </c>
      <c r="E684" s="105">
        <v>794741.09519999998</v>
      </c>
      <c r="F684" s="105">
        <v>36825.060100000002</v>
      </c>
      <c r="G684" s="89">
        <f t="shared" si="10"/>
        <v>2683390.1373000001</v>
      </c>
    </row>
    <row r="685" spans="1:7" ht="18" x14ac:dyDescent="0.35">
      <c r="A685" s="103">
        <v>680</v>
      </c>
      <c r="B685" s="104" t="s">
        <v>67</v>
      </c>
      <c r="C685" s="104" t="s">
        <v>709</v>
      </c>
      <c r="D685" s="105">
        <v>1718955.9476999999</v>
      </c>
      <c r="E685" s="105">
        <v>737718.56599999999</v>
      </c>
      <c r="F685" s="105">
        <v>34182.868699999999</v>
      </c>
      <c r="G685" s="89">
        <f t="shared" si="10"/>
        <v>2490857.3824</v>
      </c>
    </row>
    <row r="686" spans="1:7" ht="18" x14ac:dyDescent="0.35">
      <c r="A686" s="103">
        <v>681</v>
      </c>
      <c r="B686" s="104" t="s">
        <v>67</v>
      </c>
      <c r="C686" s="104" t="s">
        <v>710</v>
      </c>
      <c r="D686" s="105">
        <v>1718668.7131000001</v>
      </c>
      <c r="E686" s="105">
        <v>737595.29440000001</v>
      </c>
      <c r="F686" s="105">
        <v>34177.156799999997</v>
      </c>
      <c r="G686" s="89">
        <f t="shared" si="10"/>
        <v>2490441.1643000003</v>
      </c>
    </row>
    <row r="687" spans="1:7" ht="18" x14ac:dyDescent="0.35">
      <c r="A687" s="103">
        <v>682</v>
      </c>
      <c r="B687" s="104" t="s">
        <v>67</v>
      </c>
      <c r="C687" s="104" t="s">
        <v>711</v>
      </c>
      <c r="D687" s="105">
        <v>1862643.6177000001</v>
      </c>
      <c r="E687" s="105">
        <v>799384.522</v>
      </c>
      <c r="F687" s="105">
        <v>37040.217600000004</v>
      </c>
      <c r="G687" s="89">
        <f t="shared" si="10"/>
        <v>2699068.3573000003</v>
      </c>
    </row>
    <row r="688" spans="1:7" ht="18" x14ac:dyDescent="0.35">
      <c r="A688" s="103">
        <v>683</v>
      </c>
      <c r="B688" s="104" t="s">
        <v>67</v>
      </c>
      <c r="C688" s="104" t="s">
        <v>712</v>
      </c>
      <c r="D688" s="105">
        <v>1804549.3254</v>
      </c>
      <c r="E688" s="105">
        <v>774452.38919999998</v>
      </c>
      <c r="F688" s="105">
        <v>35884.964200000002</v>
      </c>
      <c r="G688" s="89">
        <f t="shared" si="10"/>
        <v>2614886.6787999999</v>
      </c>
    </row>
    <row r="689" spans="1:7" ht="18" x14ac:dyDescent="0.35">
      <c r="A689" s="103">
        <v>684</v>
      </c>
      <c r="B689" s="104" t="s">
        <v>67</v>
      </c>
      <c r="C689" s="104" t="s">
        <v>713</v>
      </c>
      <c r="D689" s="105">
        <v>1721227.3648000001</v>
      </c>
      <c r="E689" s="105">
        <v>738693.3824</v>
      </c>
      <c r="F689" s="105">
        <v>34228.037700000001</v>
      </c>
      <c r="G689" s="89">
        <f t="shared" si="10"/>
        <v>2494148.7849000003</v>
      </c>
    </row>
    <row r="690" spans="1:7" ht="18" x14ac:dyDescent="0.35">
      <c r="A690" s="103">
        <v>685</v>
      </c>
      <c r="B690" s="104" t="s">
        <v>67</v>
      </c>
      <c r="C690" s="104" t="s">
        <v>714</v>
      </c>
      <c r="D690" s="105">
        <v>2018416.1114000001</v>
      </c>
      <c r="E690" s="105">
        <v>866236.88130000001</v>
      </c>
      <c r="F690" s="105">
        <v>40137.883199999997</v>
      </c>
      <c r="G690" s="89">
        <f t="shared" si="10"/>
        <v>2924790.8759000003</v>
      </c>
    </row>
    <row r="691" spans="1:7" ht="18" x14ac:dyDescent="0.35">
      <c r="A691" s="103">
        <v>686</v>
      </c>
      <c r="B691" s="104" t="s">
        <v>67</v>
      </c>
      <c r="C691" s="104" t="s">
        <v>715</v>
      </c>
      <c r="D691" s="105">
        <v>1797601.9767</v>
      </c>
      <c r="E691" s="105">
        <v>771470.81880000001</v>
      </c>
      <c r="F691" s="105">
        <v>35746.810400000002</v>
      </c>
      <c r="G691" s="89">
        <f t="shared" si="10"/>
        <v>2604819.6058999998</v>
      </c>
    </row>
    <row r="692" spans="1:7" ht="18" x14ac:dyDescent="0.35">
      <c r="A692" s="103">
        <v>687</v>
      </c>
      <c r="B692" s="104" t="s">
        <v>67</v>
      </c>
      <c r="C692" s="104" t="s">
        <v>716</v>
      </c>
      <c r="D692" s="105">
        <v>1720459.2984</v>
      </c>
      <c r="E692" s="105">
        <v>738363.75390000001</v>
      </c>
      <c r="F692" s="105">
        <v>34212.7641</v>
      </c>
      <c r="G692" s="89">
        <f t="shared" si="10"/>
        <v>2493035.8163999999</v>
      </c>
    </row>
    <row r="693" spans="1:7" ht="18" x14ac:dyDescent="0.35">
      <c r="A693" s="103">
        <v>688</v>
      </c>
      <c r="B693" s="104" t="s">
        <v>67</v>
      </c>
      <c r="C693" s="104" t="s">
        <v>717</v>
      </c>
      <c r="D693" s="105">
        <v>2042484.2267</v>
      </c>
      <c r="E693" s="105">
        <v>876566.11369999999</v>
      </c>
      <c r="F693" s="105">
        <v>40616.497600000002</v>
      </c>
      <c r="G693" s="89">
        <f t="shared" si="10"/>
        <v>2959666.838</v>
      </c>
    </row>
    <row r="694" spans="1:7" ht="18" x14ac:dyDescent="0.35">
      <c r="A694" s="103">
        <v>689</v>
      </c>
      <c r="B694" s="104" t="s">
        <v>67</v>
      </c>
      <c r="C694" s="104" t="s">
        <v>718</v>
      </c>
      <c r="D694" s="105">
        <v>2501243.4591000001</v>
      </c>
      <c r="E694" s="105">
        <v>1073450.2767</v>
      </c>
      <c r="F694" s="105">
        <v>49739.306499999999</v>
      </c>
      <c r="G694" s="89">
        <f t="shared" si="10"/>
        <v>3624433.0422999999</v>
      </c>
    </row>
    <row r="695" spans="1:7" ht="18" x14ac:dyDescent="0.35">
      <c r="A695" s="103">
        <v>690</v>
      </c>
      <c r="B695" s="104" t="s">
        <v>67</v>
      </c>
      <c r="C695" s="104" t="s">
        <v>719</v>
      </c>
      <c r="D695" s="105">
        <v>2019362.1087</v>
      </c>
      <c r="E695" s="105">
        <v>866642.87179999996</v>
      </c>
      <c r="F695" s="105">
        <v>40156.695099999997</v>
      </c>
      <c r="G695" s="89">
        <f t="shared" si="10"/>
        <v>2926161.6756000002</v>
      </c>
    </row>
    <row r="696" spans="1:7" ht="36" x14ac:dyDescent="0.35">
      <c r="A696" s="103">
        <v>691</v>
      </c>
      <c r="B696" s="104" t="s">
        <v>67</v>
      </c>
      <c r="C696" s="104" t="s">
        <v>720</v>
      </c>
      <c r="D696" s="105">
        <v>2037713.4264</v>
      </c>
      <c r="E696" s="105">
        <v>874518.64529999997</v>
      </c>
      <c r="F696" s="105">
        <v>40521.626300000004</v>
      </c>
      <c r="G696" s="89">
        <f t="shared" si="10"/>
        <v>2952753.6980000003</v>
      </c>
    </row>
    <row r="697" spans="1:7" ht="18" x14ac:dyDescent="0.35">
      <c r="A697" s="103">
        <v>692</v>
      </c>
      <c r="B697" s="104" t="s">
        <v>67</v>
      </c>
      <c r="C697" s="104" t="s">
        <v>721</v>
      </c>
      <c r="D697" s="105">
        <v>1400000.1440000001</v>
      </c>
      <c r="E697" s="105">
        <v>600833.37210000004</v>
      </c>
      <c r="F697" s="105">
        <v>27840.167300000001</v>
      </c>
      <c r="G697" s="89">
        <f t="shared" si="10"/>
        <v>2028673.6834000002</v>
      </c>
    </row>
    <row r="698" spans="1:7" ht="18" x14ac:dyDescent="0.35">
      <c r="A698" s="103">
        <v>693</v>
      </c>
      <c r="B698" s="104" t="s">
        <v>67</v>
      </c>
      <c r="C698" s="104" t="s">
        <v>722</v>
      </c>
      <c r="D698" s="105">
        <v>1722706.1572</v>
      </c>
      <c r="E698" s="105">
        <v>739328.03079999995</v>
      </c>
      <c r="F698" s="105">
        <v>34257.444799999997</v>
      </c>
      <c r="G698" s="89">
        <f t="shared" si="10"/>
        <v>2496291.6328000003</v>
      </c>
    </row>
    <row r="699" spans="1:7" ht="18" x14ac:dyDescent="0.35">
      <c r="A699" s="103">
        <v>694</v>
      </c>
      <c r="B699" s="104" t="s">
        <v>67</v>
      </c>
      <c r="C699" s="104" t="s">
        <v>723</v>
      </c>
      <c r="D699" s="105">
        <v>1365414.4844</v>
      </c>
      <c r="E699" s="105">
        <v>585990.36049999995</v>
      </c>
      <c r="F699" s="105">
        <v>27152.402699999999</v>
      </c>
      <c r="G699" s="89">
        <f t="shared" si="10"/>
        <v>1978557.2475999999</v>
      </c>
    </row>
    <row r="700" spans="1:7" ht="18" x14ac:dyDescent="0.35">
      <c r="A700" s="103">
        <v>695</v>
      </c>
      <c r="B700" s="104" t="s">
        <v>67</v>
      </c>
      <c r="C700" s="104" t="s">
        <v>724</v>
      </c>
      <c r="D700" s="105">
        <v>1476927.0645999999</v>
      </c>
      <c r="E700" s="105">
        <v>633847.84089999995</v>
      </c>
      <c r="F700" s="105">
        <v>29369.9231</v>
      </c>
      <c r="G700" s="89">
        <f t="shared" si="10"/>
        <v>2140144.8285999997</v>
      </c>
    </row>
    <row r="701" spans="1:7" ht="18" x14ac:dyDescent="0.35">
      <c r="A701" s="103">
        <v>696</v>
      </c>
      <c r="B701" s="104" t="s">
        <v>67</v>
      </c>
      <c r="C701" s="104" t="s">
        <v>725</v>
      </c>
      <c r="D701" s="105">
        <v>1525396.8393999999</v>
      </c>
      <c r="E701" s="105">
        <v>654649.45180000004</v>
      </c>
      <c r="F701" s="105">
        <v>30333.784899999999</v>
      </c>
      <c r="G701" s="89">
        <f t="shared" si="10"/>
        <v>2210380.0760999997</v>
      </c>
    </row>
    <row r="702" spans="1:7" ht="18" x14ac:dyDescent="0.35">
      <c r="A702" s="103">
        <v>697</v>
      </c>
      <c r="B702" s="104" t="s">
        <v>67</v>
      </c>
      <c r="C702" s="104" t="s">
        <v>726</v>
      </c>
      <c r="D702" s="105">
        <v>2832859.9898999999</v>
      </c>
      <c r="E702" s="105">
        <v>1215769.0323999999</v>
      </c>
      <c r="F702" s="105">
        <v>56333.777099999999</v>
      </c>
      <c r="G702" s="89">
        <f t="shared" si="10"/>
        <v>4104962.7993999999</v>
      </c>
    </row>
    <row r="703" spans="1:7" ht="18" x14ac:dyDescent="0.35">
      <c r="A703" s="103">
        <v>698</v>
      </c>
      <c r="B703" s="104" t="s">
        <v>67</v>
      </c>
      <c r="C703" s="104" t="s">
        <v>727</v>
      </c>
      <c r="D703" s="105">
        <v>1676730.6758999999</v>
      </c>
      <c r="E703" s="105">
        <v>719596.88749999995</v>
      </c>
      <c r="F703" s="105">
        <v>33343.184099999999</v>
      </c>
      <c r="G703" s="89">
        <f t="shared" si="10"/>
        <v>2429670.7475000001</v>
      </c>
    </row>
    <row r="704" spans="1:7" ht="18" x14ac:dyDescent="0.35">
      <c r="A704" s="103">
        <v>699</v>
      </c>
      <c r="B704" s="104" t="s">
        <v>68</v>
      </c>
      <c r="C704" s="104" t="s">
        <v>728</v>
      </c>
      <c r="D704" s="105">
        <v>1570950.8273</v>
      </c>
      <c r="E704" s="105">
        <v>674199.70420000004</v>
      </c>
      <c r="F704" s="105">
        <v>31239.663799999998</v>
      </c>
      <c r="G704" s="89">
        <f t="shared" si="10"/>
        <v>2276390.1953000003</v>
      </c>
    </row>
    <row r="705" spans="1:7" ht="18" x14ac:dyDescent="0.35">
      <c r="A705" s="103">
        <v>700</v>
      </c>
      <c r="B705" s="104" t="s">
        <v>68</v>
      </c>
      <c r="C705" s="104" t="s">
        <v>729</v>
      </c>
      <c r="D705" s="105">
        <v>1788268.4308</v>
      </c>
      <c r="E705" s="105">
        <v>767465.17209999997</v>
      </c>
      <c r="F705" s="105">
        <v>35561.205099999999</v>
      </c>
      <c r="G705" s="89">
        <f t="shared" si="10"/>
        <v>2591294.8079999997</v>
      </c>
    </row>
    <row r="706" spans="1:7" ht="18" x14ac:dyDescent="0.35">
      <c r="A706" s="103">
        <v>701</v>
      </c>
      <c r="B706" s="104" t="s">
        <v>68</v>
      </c>
      <c r="C706" s="104" t="s">
        <v>874</v>
      </c>
      <c r="D706" s="105">
        <v>1927156.4972000001</v>
      </c>
      <c r="E706" s="105">
        <v>827071.29839999997</v>
      </c>
      <c r="F706" s="105">
        <v>38323.109799999998</v>
      </c>
      <c r="G706" s="89">
        <f t="shared" si="10"/>
        <v>2792550.9054</v>
      </c>
    </row>
    <row r="707" spans="1:7" ht="18" x14ac:dyDescent="0.35">
      <c r="A707" s="103">
        <v>702</v>
      </c>
      <c r="B707" s="104" t="s">
        <v>68</v>
      </c>
      <c r="C707" s="104" t="s">
        <v>730</v>
      </c>
      <c r="D707" s="105">
        <v>2092433.8991</v>
      </c>
      <c r="E707" s="105">
        <v>898002.84730000002</v>
      </c>
      <c r="F707" s="105">
        <v>41609.788399999998</v>
      </c>
      <c r="G707" s="89">
        <f t="shared" si="10"/>
        <v>3032046.5348</v>
      </c>
    </row>
    <row r="708" spans="1:7" ht="18" x14ac:dyDescent="0.35">
      <c r="A708" s="103">
        <v>703</v>
      </c>
      <c r="B708" s="104" t="s">
        <v>68</v>
      </c>
      <c r="C708" s="104" t="s">
        <v>731</v>
      </c>
      <c r="D708" s="105">
        <v>1968362.8537999999</v>
      </c>
      <c r="E708" s="105">
        <v>844755.69240000006</v>
      </c>
      <c r="F708" s="105">
        <v>39142.532500000001</v>
      </c>
      <c r="G708" s="89">
        <f t="shared" si="10"/>
        <v>2852261.0787</v>
      </c>
    </row>
    <row r="709" spans="1:7" ht="18" x14ac:dyDescent="0.35">
      <c r="A709" s="103">
        <v>704</v>
      </c>
      <c r="B709" s="104" t="s">
        <v>68</v>
      </c>
      <c r="C709" s="104" t="s">
        <v>732</v>
      </c>
      <c r="D709" s="105">
        <v>1783559.5460999999</v>
      </c>
      <c r="E709" s="105">
        <v>765444.27590000001</v>
      </c>
      <c r="F709" s="105">
        <v>35467.565000000002</v>
      </c>
      <c r="G709" s="89">
        <f t="shared" si="10"/>
        <v>2584471.3869999996</v>
      </c>
    </row>
    <row r="710" spans="1:7" ht="18" x14ac:dyDescent="0.35">
      <c r="A710" s="103">
        <v>705</v>
      </c>
      <c r="B710" s="104" t="s">
        <v>68</v>
      </c>
      <c r="C710" s="104" t="s">
        <v>733</v>
      </c>
      <c r="D710" s="105">
        <v>2037079.5038000001</v>
      </c>
      <c r="E710" s="105">
        <v>874246.58689999999</v>
      </c>
      <c r="F710" s="105">
        <v>40509.020199999999</v>
      </c>
      <c r="G710" s="89">
        <f t="shared" si="10"/>
        <v>2951835.1109000002</v>
      </c>
    </row>
    <row r="711" spans="1:7" ht="18" x14ac:dyDescent="0.35">
      <c r="A711" s="103">
        <v>706</v>
      </c>
      <c r="B711" s="104" t="s">
        <v>68</v>
      </c>
      <c r="C711" s="104" t="s">
        <v>734</v>
      </c>
      <c r="D711" s="105">
        <v>1738261.7807</v>
      </c>
      <c r="E711" s="105">
        <v>746003.98560000001</v>
      </c>
      <c r="F711" s="105">
        <v>34566.781300000002</v>
      </c>
      <c r="G711" s="89">
        <f t="shared" ref="G711:G774" si="11">SUM(D711:F711)</f>
        <v>2518832.5476000002</v>
      </c>
    </row>
    <row r="712" spans="1:7" ht="18" x14ac:dyDescent="0.35">
      <c r="A712" s="103">
        <v>707</v>
      </c>
      <c r="B712" s="104" t="s">
        <v>68</v>
      </c>
      <c r="C712" s="104" t="s">
        <v>735</v>
      </c>
      <c r="D712" s="105">
        <v>1967582.861</v>
      </c>
      <c r="E712" s="105">
        <v>844420.94550000003</v>
      </c>
      <c r="F712" s="105">
        <v>39127.021699999998</v>
      </c>
      <c r="G712" s="89">
        <f t="shared" si="11"/>
        <v>2851130.8281999999</v>
      </c>
    </row>
    <row r="713" spans="1:7" ht="18" x14ac:dyDescent="0.35">
      <c r="A713" s="103">
        <v>708</v>
      </c>
      <c r="B713" s="104" t="s">
        <v>68</v>
      </c>
      <c r="C713" s="104" t="s">
        <v>736</v>
      </c>
      <c r="D713" s="105">
        <v>1776453.3940999999</v>
      </c>
      <c r="E713" s="105">
        <v>762394.55240000004</v>
      </c>
      <c r="F713" s="105">
        <v>35326.253299999997</v>
      </c>
      <c r="G713" s="89">
        <f t="shared" si="11"/>
        <v>2574174.1998000001</v>
      </c>
    </row>
    <row r="714" spans="1:7" ht="18" x14ac:dyDescent="0.35">
      <c r="A714" s="103">
        <v>709</v>
      </c>
      <c r="B714" s="104" t="s">
        <v>68</v>
      </c>
      <c r="C714" s="104" t="s">
        <v>737</v>
      </c>
      <c r="D714" s="105">
        <v>1647317.8770000001</v>
      </c>
      <c r="E714" s="105">
        <v>706973.89520000003</v>
      </c>
      <c r="F714" s="105">
        <v>32758.286100000001</v>
      </c>
      <c r="G714" s="89">
        <f t="shared" si="11"/>
        <v>2387050.0583000001</v>
      </c>
    </row>
    <row r="715" spans="1:7" ht="18" x14ac:dyDescent="0.35">
      <c r="A715" s="103">
        <v>710</v>
      </c>
      <c r="B715" s="104" t="s">
        <v>68</v>
      </c>
      <c r="C715" s="104" t="s">
        <v>738</v>
      </c>
      <c r="D715" s="105">
        <v>1961332.3605</v>
      </c>
      <c r="E715" s="105">
        <v>841738.43920000002</v>
      </c>
      <c r="F715" s="105">
        <v>39002.725299999998</v>
      </c>
      <c r="G715" s="89">
        <f t="shared" si="11"/>
        <v>2842073.5249999999</v>
      </c>
    </row>
    <row r="716" spans="1:7" ht="18" x14ac:dyDescent="0.35">
      <c r="A716" s="103">
        <v>711</v>
      </c>
      <c r="B716" s="104" t="s">
        <v>68</v>
      </c>
      <c r="C716" s="104" t="s">
        <v>739</v>
      </c>
      <c r="D716" s="105">
        <v>2057833.4304</v>
      </c>
      <c r="E716" s="105">
        <v>883153.48010000004</v>
      </c>
      <c r="F716" s="105">
        <v>40921.729299999999</v>
      </c>
      <c r="G716" s="89">
        <f t="shared" si="11"/>
        <v>2981908.6398</v>
      </c>
    </row>
    <row r="717" spans="1:7" ht="18" x14ac:dyDescent="0.35">
      <c r="A717" s="103">
        <v>712</v>
      </c>
      <c r="B717" s="104" t="s">
        <v>68</v>
      </c>
      <c r="C717" s="104" t="s">
        <v>740</v>
      </c>
      <c r="D717" s="105">
        <v>1854216.9379</v>
      </c>
      <c r="E717" s="105">
        <v>795768.07200000004</v>
      </c>
      <c r="F717" s="105">
        <v>36872.646000000001</v>
      </c>
      <c r="G717" s="89">
        <f t="shared" si="11"/>
        <v>2686857.6559000001</v>
      </c>
    </row>
    <row r="718" spans="1:7" ht="18" x14ac:dyDescent="0.35">
      <c r="A718" s="103">
        <v>713</v>
      </c>
      <c r="B718" s="104" t="s">
        <v>68</v>
      </c>
      <c r="C718" s="104" t="s">
        <v>741</v>
      </c>
      <c r="D718" s="105">
        <v>1660337.6797</v>
      </c>
      <c r="E718" s="105">
        <v>712561.56019999995</v>
      </c>
      <c r="F718" s="105">
        <v>33017.195699999997</v>
      </c>
      <c r="G718" s="89">
        <f t="shared" si="11"/>
        <v>2405916.4356</v>
      </c>
    </row>
    <row r="719" spans="1:7" ht="18" x14ac:dyDescent="0.35">
      <c r="A719" s="103">
        <v>714</v>
      </c>
      <c r="B719" s="104" t="s">
        <v>68</v>
      </c>
      <c r="C719" s="104" t="s">
        <v>742</v>
      </c>
      <c r="D719" s="105">
        <v>1845030.145</v>
      </c>
      <c r="E719" s="105">
        <v>791825.40689999994</v>
      </c>
      <c r="F719" s="105">
        <v>36689.959000000003</v>
      </c>
      <c r="G719" s="89">
        <f t="shared" si="11"/>
        <v>2673545.5108999996</v>
      </c>
    </row>
    <row r="720" spans="1:7" ht="18" x14ac:dyDescent="0.35">
      <c r="A720" s="103">
        <v>715</v>
      </c>
      <c r="B720" s="104" t="s">
        <v>68</v>
      </c>
      <c r="C720" s="104" t="s">
        <v>743</v>
      </c>
      <c r="D720" s="105">
        <v>1830125.0718</v>
      </c>
      <c r="E720" s="105">
        <v>785428.64659999998</v>
      </c>
      <c r="F720" s="105">
        <v>36393.559200000003</v>
      </c>
      <c r="G720" s="89">
        <f t="shared" si="11"/>
        <v>2651947.2776000001</v>
      </c>
    </row>
    <row r="721" spans="1:7" ht="18" x14ac:dyDescent="0.35">
      <c r="A721" s="103">
        <v>716</v>
      </c>
      <c r="B721" s="104" t="s">
        <v>68</v>
      </c>
      <c r="C721" s="104" t="s">
        <v>744</v>
      </c>
      <c r="D721" s="105">
        <v>2049221.2614</v>
      </c>
      <c r="E721" s="105">
        <v>879457.42429999996</v>
      </c>
      <c r="F721" s="105">
        <v>40750.4692</v>
      </c>
      <c r="G721" s="89">
        <f t="shared" si="11"/>
        <v>2969429.1549</v>
      </c>
    </row>
    <row r="722" spans="1:7" ht="18" x14ac:dyDescent="0.35">
      <c r="A722" s="103">
        <v>717</v>
      </c>
      <c r="B722" s="104" t="s">
        <v>68</v>
      </c>
      <c r="C722" s="104" t="s">
        <v>745</v>
      </c>
      <c r="D722" s="105">
        <v>1889299.4191999999</v>
      </c>
      <c r="E722" s="105">
        <v>810824.30299999996</v>
      </c>
      <c r="F722" s="105">
        <v>37570.290300000001</v>
      </c>
      <c r="G722" s="89">
        <f t="shared" si="11"/>
        <v>2737694.0124999997</v>
      </c>
    </row>
    <row r="723" spans="1:7" ht="18" x14ac:dyDescent="0.35">
      <c r="A723" s="103">
        <v>718</v>
      </c>
      <c r="B723" s="104" t="s">
        <v>68</v>
      </c>
      <c r="C723" s="104" t="s">
        <v>746</v>
      </c>
      <c r="D723" s="105">
        <v>1719290.0379999999</v>
      </c>
      <c r="E723" s="105">
        <v>737861.94640000002</v>
      </c>
      <c r="F723" s="105">
        <v>34189.5124</v>
      </c>
      <c r="G723" s="89">
        <f t="shared" si="11"/>
        <v>2491341.4967999998</v>
      </c>
    </row>
    <row r="724" spans="1:7" ht="18" x14ac:dyDescent="0.35">
      <c r="A724" s="103">
        <v>719</v>
      </c>
      <c r="B724" s="104" t="s">
        <v>68</v>
      </c>
      <c r="C724" s="104" t="s">
        <v>747</v>
      </c>
      <c r="D724" s="105">
        <v>1772323.5003</v>
      </c>
      <c r="E724" s="105">
        <v>760622.1398</v>
      </c>
      <c r="F724" s="105">
        <v>35244.126900000003</v>
      </c>
      <c r="G724" s="89">
        <f t="shared" si="11"/>
        <v>2568189.767</v>
      </c>
    </row>
    <row r="725" spans="1:7" ht="18" x14ac:dyDescent="0.35">
      <c r="A725" s="103">
        <v>720</v>
      </c>
      <c r="B725" s="104" t="s">
        <v>68</v>
      </c>
      <c r="C725" s="104" t="s">
        <v>748</v>
      </c>
      <c r="D725" s="105">
        <v>1705250.5998</v>
      </c>
      <c r="E725" s="105">
        <v>731836.68770000001</v>
      </c>
      <c r="F725" s="105">
        <v>33910.326500000003</v>
      </c>
      <c r="G725" s="89">
        <f t="shared" si="11"/>
        <v>2470997.6140000001</v>
      </c>
    </row>
    <row r="726" spans="1:7" ht="18" x14ac:dyDescent="0.35">
      <c r="A726" s="103">
        <v>721</v>
      </c>
      <c r="B726" s="104" t="s">
        <v>68</v>
      </c>
      <c r="C726" s="104" t="s">
        <v>749</v>
      </c>
      <c r="D726" s="105">
        <v>1598672.0619000001</v>
      </c>
      <c r="E726" s="105">
        <v>686096.73360000004</v>
      </c>
      <c r="F726" s="105">
        <v>31790.923599999998</v>
      </c>
      <c r="G726" s="89">
        <f t="shared" si="11"/>
        <v>2316559.7190999999</v>
      </c>
    </row>
    <row r="727" spans="1:7" ht="18" x14ac:dyDescent="0.35">
      <c r="A727" s="103">
        <v>722</v>
      </c>
      <c r="B727" s="104" t="s">
        <v>69</v>
      </c>
      <c r="C727" s="104" t="s">
        <v>750</v>
      </c>
      <c r="D727" s="105">
        <v>1586797.8981999999</v>
      </c>
      <c r="E727" s="105">
        <v>681000.73860000004</v>
      </c>
      <c r="F727" s="105">
        <v>31554.795999999998</v>
      </c>
      <c r="G727" s="89">
        <f t="shared" si="11"/>
        <v>2299353.4328000001</v>
      </c>
    </row>
    <row r="728" spans="1:7" ht="18" x14ac:dyDescent="0.35">
      <c r="A728" s="103">
        <v>723</v>
      </c>
      <c r="B728" s="104" t="s">
        <v>69</v>
      </c>
      <c r="C728" s="104" t="s">
        <v>751</v>
      </c>
      <c r="D728" s="105">
        <v>2715376.6253</v>
      </c>
      <c r="E728" s="105">
        <v>1165349.0904000001</v>
      </c>
      <c r="F728" s="105">
        <v>53997.522700000001</v>
      </c>
      <c r="G728" s="89">
        <f t="shared" si="11"/>
        <v>3934723.2384000001</v>
      </c>
    </row>
    <row r="729" spans="1:7" ht="18" x14ac:dyDescent="0.35">
      <c r="A729" s="103">
        <v>724</v>
      </c>
      <c r="B729" s="104" t="s">
        <v>69</v>
      </c>
      <c r="C729" s="104" t="s">
        <v>752</v>
      </c>
      <c r="D729" s="105">
        <v>1864964.2579000001</v>
      </c>
      <c r="E729" s="105">
        <v>800380.46340000001</v>
      </c>
      <c r="F729" s="105">
        <v>37086.365400000002</v>
      </c>
      <c r="G729" s="89">
        <f t="shared" si="11"/>
        <v>2702431.0867000003</v>
      </c>
    </row>
    <row r="730" spans="1:7" ht="18" x14ac:dyDescent="0.35">
      <c r="A730" s="103">
        <v>725</v>
      </c>
      <c r="B730" s="104" t="s">
        <v>69</v>
      </c>
      <c r="C730" s="104" t="s">
        <v>753</v>
      </c>
      <c r="D730" s="105">
        <v>2226778.477</v>
      </c>
      <c r="E730" s="105">
        <v>955659.05980000005</v>
      </c>
      <c r="F730" s="105">
        <v>44281.342100000002</v>
      </c>
      <c r="G730" s="89">
        <f t="shared" si="11"/>
        <v>3226718.8788999999</v>
      </c>
    </row>
    <row r="731" spans="1:7" ht="18" x14ac:dyDescent="0.35">
      <c r="A731" s="103">
        <v>726</v>
      </c>
      <c r="B731" s="104" t="s">
        <v>69</v>
      </c>
      <c r="C731" s="104" t="s">
        <v>754</v>
      </c>
      <c r="D731" s="105">
        <v>2405690.0334000001</v>
      </c>
      <c r="E731" s="105">
        <v>1032441.9331</v>
      </c>
      <c r="F731" s="105">
        <v>47839.147199999999</v>
      </c>
      <c r="G731" s="89">
        <f t="shared" si="11"/>
        <v>3485971.1137000001</v>
      </c>
    </row>
    <row r="732" spans="1:7" ht="18" x14ac:dyDescent="0.35">
      <c r="A732" s="103">
        <v>727</v>
      </c>
      <c r="B732" s="104" t="s">
        <v>69</v>
      </c>
      <c r="C732" s="104" t="s">
        <v>755</v>
      </c>
      <c r="D732" s="105">
        <v>1666542.9040000001</v>
      </c>
      <c r="E732" s="105">
        <v>715224.63560000004</v>
      </c>
      <c r="F732" s="105">
        <v>33140.591800000002</v>
      </c>
      <c r="G732" s="89">
        <f t="shared" si="11"/>
        <v>2414908.1314000003</v>
      </c>
    </row>
    <row r="733" spans="1:7" ht="18" x14ac:dyDescent="0.35">
      <c r="A733" s="103">
        <v>728</v>
      </c>
      <c r="B733" s="104" t="s">
        <v>69</v>
      </c>
      <c r="C733" s="104" t="s">
        <v>756</v>
      </c>
      <c r="D733" s="105">
        <v>1602927.8032</v>
      </c>
      <c r="E733" s="105">
        <v>687923.15590000001</v>
      </c>
      <c r="F733" s="105">
        <v>31875.552599999999</v>
      </c>
      <c r="G733" s="89">
        <f t="shared" si="11"/>
        <v>2322726.5117000001</v>
      </c>
    </row>
    <row r="734" spans="1:7" ht="18" x14ac:dyDescent="0.35">
      <c r="A734" s="103">
        <v>729</v>
      </c>
      <c r="B734" s="104" t="s">
        <v>69</v>
      </c>
      <c r="C734" s="104" t="s">
        <v>757</v>
      </c>
      <c r="D734" s="105">
        <v>2487963.1652000002</v>
      </c>
      <c r="E734" s="105">
        <v>1067750.8174999999</v>
      </c>
      <c r="F734" s="105">
        <v>49475.216899999999</v>
      </c>
      <c r="G734" s="89">
        <f t="shared" si="11"/>
        <v>3605189.1995999999</v>
      </c>
    </row>
    <row r="735" spans="1:7" ht="18" x14ac:dyDescent="0.35">
      <c r="A735" s="103">
        <v>730</v>
      </c>
      <c r="B735" s="104" t="s">
        <v>69</v>
      </c>
      <c r="C735" s="104" t="s">
        <v>758</v>
      </c>
      <c r="D735" s="105">
        <v>1771029.8962999999</v>
      </c>
      <c r="E735" s="105">
        <v>760066.96810000006</v>
      </c>
      <c r="F735" s="105">
        <v>35218.402499999997</v>
      </c>
      <c r="G735" s="89">
        <f t="shared" si="11"/>
        <v>2566315.2668999997</v>
      </c>
    </row>
    <row r="736" spans="1:7" ht="18" x14ac:dyDescent="0.35">
      <c r="A736" s="103">
        <v>731</v>
      </c>
      <c r="B736" s="104" t="s">
        <v>69</v>
      </c>
      <c r="C736" s="104" t="s">
        <v>759</v>
      </c>
      <c r="D736" s="105">
        <v>1635187.8569</v>
      </c>
      <c r="E736" s="105">
        <v>701768.09510000004</v>
      </c>
      <c r="F736" s="105">
        <v>32517.070599999999</v>
      </c>
      <c r="G736" s="89">
        <f t="shared" si="11"/>
        <v>2369473.0226000003</v>
      </c>
    </row>
    <row r="737" spans="1:7" ht="18" x14ac:dyDescent="0.35">
      <c r="A737" s="103">
        <v>732</v>
      </c>
      <c r="B737" s="104" t="s">
        <v>69</v>
      </c>
      <c r="C737" s="104" t="s">
        <v>760</v>
      </c>
      <c r="D737" s="105">
        <v>2440220.3114999998</v>
      </c>
      <c r="E737" s="105">
        <v>1047261.1769</v>
      </c>
      <c r="F737" s="105">
        <v>48525.8105</v>
      </c>
      <c r="G737" s="89">
        <f t="shared" si="11"/>
        <v>3536007.2988999998</v>
      </c>
    </row>
    <row r="738" spans="1:7" ht="18" x14ac:dyDescent="0.35">
      <c r="A738" s="103">
        <v>733</v>
      </c>
      <c r="B738" s="104" t="s">
        <v>69</v>
      </c>
      <c r="C738" s="104" t="s">
        <v>761</v>
      </c>
      <c r="D738" s="105">
        <v>1931513.2682</v>
      </c>
      <c r="E738" s="105">
        <v>828941.07920000004</v>
      </c>
      <c r="F738" s="105">
        <v>38409.747799999997</v>
      </c>
      <c r="G738" s="89">
        <f t="shared" si="11"/>
        <v>2798864.0952000003</v>
      </c>
    </row>
    <row r="739" spans="1:7" ht="18" x14ac:dyDescent="0.35">
      <c r="A739" s="103">
        <v>734</v>
      </c>
      <c r="B739" s="104" t="s">
        <v>69</v>
      </c>
      <c r="C739" s="104" t="s">
        <v>762</v>
      </c>
      <c r="D739" s="105">
        <v>1660109.8847000001</v>
      </c>
      <c r="E739" s="105">
        <v>712463.79819999996</v>
      </c>
      <c r="F739" s="105">
        <v>33012.665800000002</v>
      </c>
      <c r="G739" s="89">
        <f t="shared" si="11"/>
        <v>2405586.3487</v>
      </c>
    </row>
    <row r="740" spans="1:7" ht="18" x14ac:dyDescent="0.35">
      <c r="A740" s="103">
        <v>735</v>
      </c>
      <c r="B740" s="104" t="s">
        <v>69</v>
      </c>
      <c r="C740" s="104" t="s">
        <v>763</v>
      </c>
      <c r="D740" s="105">
        <v>2377871.6365999999</v>
      </c>
      <c r="E740" s="105">
        <v>1020503.205</v>
      </c>
      <c r="F740" s="105">
        <v>47285.955199999997</v>
      </c>
      <c r="G740" s="89">
        <f t="shared" si="11"/>
        <v>3445660.7968000001</v>
      </c>
    </row>
    <row r="741" spans="1:7" ht="18" x14ac:dyDescent="0.35">
      <c r="A741" s="103">
        <v>736</v>
      </c>
      <c r="B741" s="104" t="s">
        <v>69</v>
      </c>
      <c r="C741" s="104" t="s">
        <v>764</v>
      </c>
      <c r="D741" s="105">
        <v>1576322.7212</v>
      </c>
      <c r="E741" s="105">
        <v>676505.14190000005</v>
      </c>
      <c r="F741" s="105">
        <v>31346.488399999998</v>
      </c>
      <c r="G741" s="89">
        <f t="shared" si="11"/>
        <v>2284174.3515000003</v>
      </c>
    </row>
    <row r="742" spans="1:7" ht="18" x14ac:dyDescent="0.35">
      <c r="A742" s="103">
        <v>737</v>
      </c>
      <c r="B742" s="104" t="s">
        <v>69</v>
      </c>
      <c r="C742" s="104" t="s">
        <v>765</v>
      </c>
      <c r="D742" s="105">
        <v>1709994.3806</v>
      </c>
      <c r="E742" s="105">
        <v>733872.56030000001</v>
      </c>
      <c r="F742" s="105">
        <v>34004.660499999998</v>
      </c>
      <c r="G742" s="89">
        <f t="shared" si="11"/>
        <v>2477871.6014</v>
      </c>
    </row>
    <row r="743" spans="1:7" ht="18" x14ac:dyDescent="0.35">
      <c r="A743" s="103">
        <v>738</v>
      </c>
      <c r="B743" s="104" t="s">
        <v>70</v>
      </c>
      <c r="C743" s="104" t="s">
        <v>766</v>
      </c>
      <c r="D743" s="105">
        <v>1767177.5059</v>
      </c>
      <c r="E743" s="105">
        <v>758413.65060000005</v>
      </c>
      <c r="F743" s="105">
        <v>35141.794500000004</v>
      </c>
      <c r="G743" s="89">
        <f t="shared" si="11"/>
        <v>2560732.9509999999</v>
      </c>
    </row>
    <row r="744" spans="1:7" ht="18" x14ac:dyDescent="0.35">
      <c r="A744" s="103">
        <v>739</v>
      </c>
      <c r="B744" s="104" t="s">
        <v>70</v>
      </c>
      <c r="C744" s="104" t="s">
        <v>767</v>
      </c>
      <c r="D744" s="105">
        <v>1955556.8666999999</v>
      </c>
      <c r="E744" s="105">
        <v>839259.78980000003</v>
      </c>
      <c r="F744" s="105">
        <v>38887.874799999998</v>
      </c>
      <c r="G744" s="89">
        <f t="shared" si="11"/>
        <v>2833704.5312999999</v>
      </c>
    </row>
    <row r="745" spans="1:7" ht="18" x14ac:dyDescent="0.35">
      <c r="A745" s="103">
        <v>740</v>
      </c>
      <c r="B745" s="104" t="s">
        <v>70</v>
      </c>
      <c r="C745" s="104" t="s">
        <v>768</v>
      </c>
      <c r="D745" s="105">
        <v>1637368.0197000001</v>
      </c>
      <c r="E745" s="105">
        <v>702703.74820000003</v>
      </c>
      <c r="F745" s="105">
        <v>32560.424900000002</v>
      </c>
      <c r="G745" s="89">
        <f t="shared" si="11"/>
        <v>2372632.1928000003</v>
      </c>
    </row>
    <row r="746" spans="1:7" ht="18" x14ac:dyDescent="0.35">
      <c r="A746" s="103">
        <v>741</v>
      </c>
      <c r="B746" s="104" t="s">
        <v>70</v>
      </c>
      <c r="C746" s="104" t="s">
        <v>769</v>
      </c>
      <c r="D746" s="105">
        <v>1833255.2279000001</v>
      </c>
      <c r="E746" s="105">
        <v>786772.00520000001</v>
      </c>
      <c r="F746" s="105">
        <v>36455.805</v>
      </c>
      <c r="G746" s="89">
        <f t="shared" si="11"/>
        <v>2656483.0381</v>
      </c>
    </row>
    <row r="747" spans="1:7" ht="18" x14ac:dyDescent="0.35">
      <c r="A747" s="103">
        <v>742</v>
      </c>
      <c r="B747" s="104" t="s">
        <v>70</v>
      </c>
      <c r="C747" s="104" t="s">
        <v>770</v>
      </c>
      <c r="D747" s="105">
        <v>2571280.7019000002</v>
      </c>
      <c r="E747" s="105">
        <v>1103507.9257</v>
      </c>
      <c r="F747" s="105">
        <v>51132.055399999997</v>
      </c>
      <c r="G747" s="89">
        <f t="shared" si="11"/>
        <v>3725920.6830000002</v>
      </c>
    </row>
    <row r="748" spans="1:7" ht="18" x14ac:dyDescent="0.35">
      <c r="A748" s="103">
        <v>743</v>
      </c>
      <c r="B748" s="104" t="s">
        <v>70</v>
      </c>
      <c r="C748" s="104" t="s">
        <v>771</v>
      </c>
      <c r="D748" s="105">
        <v>2130927.5976</v>
      </c>
      <c r="E748" s="105">
        <v>914523.05900000001</v>
      </c>
      <c r="F748" s="105">
        <v>42375.267599999999</v>
      </c>
      <c r="G748" s="89">
        <f t="shared" si="11"/>
        <v>3087825.9241999998</v>
      </c>
    </row>
    <row r="749" spans="1:7" ht="18" x14ac:dyDescent="0.35">
      <c r="A749" s="103">
        <v>744</v>
      </c>
      <c r="B749" s="104" t="s">
        <v>70</v>
      </c>
      <c r="C749" s="104" t="s">
        <v>772</v>
      </c>
      <c r="D749" s="105">
        <v>1961881.4892</v>
      </c>
      <c r="E749" s="105">
        <v>841974.10690000001</v>
      </c>
      <c r="F749" s="105">
        <v>39013.645199999999</v>
      </c>
      <c r="G749" s="89">
        <f t="shared" si="11"/>
        <v>2842869.2412999999</v>
      </c>
    </row>
    <row r="750" spans="1:7" ht="18" x14ac:dyDescent="0.35">
      <c r="A750" s="103">
        <v>745</v>
      </c>
      <c r="B750" s="104" t="s">
        <v>70</v>
      </c>
      <c r="C750" s="104" t="s">
        <v>773</v>
      </c>
      <c r="D750" s="105">
        <v>1704472.6059000001</v>
      </c>
      <c r="E750" s="105">
        <v>731502.79870000004</v>
      </c>
      <c r="F750" s="105">
        <v>33894.8554</v>
      </c>
      <c r="G750" s="89">
        <f t="shared" si="11"/>
        <v>2469870.2599999998</v>
      </c>
    </row>
    <row r="751" spans="1:7" ht="18" x14ac:dyDescent="0.35">
      <c r="A751" s="103">
        <v>746</v>
      </c>
      <c r="B751" s="104" t="s">
        <v>70</v>
      </c>
      <c r="C751" s="104" t="s">
        <v>774</v>
      </c>
      <c r="D751" s="105">
        <v>2247926.6368</v>
      </c>
      <c r="E751" s="105">
        <v>964735.14469999995</v>
      </c>
      <c r="F751" s="105">
        <v>44701.890800000001</v>
      </c>
      <c r="G751" s="89">
        <f t="shared" si="11"/>
        <v>3257363.6723000002</v>
      </c>
    </row>
    <row r="752" spans="1:7" ht="18" x14ac:dyDescent="0.35">
      <c r="A752" s="103">
        <v>747</v>
      </c>
      <c r="B752" s="104" t="s">
        <v>70</v>
      </c>
      <c r="C752" s="104" t="s">
        <v>775</v>
      </c>
      <c r="D752" s="105">
        <v>1585360.5815999999</v>
      </c>
      <c r="E752" s="105">
        <v>680383.89020000002</v>
      </c>
      <c r="F752" s="105">
        <v>31526.213800000001</v>
      </c>
      <c r="G752" s="89">
        <f t="shared" si="11"/>
        <v>2297270.6856</v>
      </c>
    </row>
    <row r="753" spans="1:7" ht="18" x14ac:dyDescent="0.35">
      <c r="A753" s="103">
        <v>748</v>
      </c>
      <c r="B753" s="104" t="s">
        <v>70</v>
      </c>
      <c r="C753" s="104" t="s">
        <v>776</v>
      </c>
      <c r="D753" s="105">
        <v>1518523.3757</v>
      </c>
      <c r="E753" s="105">
        <v>651699.59039999999</v>
      </c>
      <c r="F753" s="105">
        <v>30197.100299999998</v>
      </c>
      <c r="G753" s="89">
        <f t="shared" si="11"/>
        <v>2200420.0663999999</v>
      </c>
    </row>
    <row r="754" spans="1:7" ht="18" x14ac:dyDescent="0.35">
      <c r="A754" s="103">
        <v>749</v>
      </c>
      <c r="B754" s="104" t="s">
        <v>70</v>
      </c>
      <c r="C754" s="104" t="s">
        <v>777</v>
      </c>
      <c r="D754" s="105">
        <v>1628089.2814</v>
      </c>
      <c r="E754" s="105">
        <v>698721.62320000003</v>
      </c>
      <c r="F754" s="105">
        <v>32375.909500000002</v>
      </c>
      <c r="G754" s="89">
        <f t="shared" si="11"/>
        <v>2359186.8141000001</v>
      </c>
    </row>
    <row r="755" spans="1:7" ht="18" x14ac:dyDescent="0.35">
      <c r="A755" s="103">
        <v>750</v>
      </c>
      <c r="B755" s="104" t="s">
        <v>70</v>
      </c>
      <c r="C755" s="104" t="s">
        <v>778</v>
      </c>
      <c r="D755" s="105">
        <v>1770739.6527</v>
      </c>
      <c r="E755" s="105">
        <v>759942.40520000004</v>
      </c>
      <c r="F755" s="105">
        <v>35212.630799999999</v>
      </c>
      <c r="G755" s="89">
        <f t="shared" si="11"/>
        <v>2565894.6886999998</v>
      </c>
    </row>
    <row r="756" spans="1:7" ht="18" x14ac:dyDescent="0.35">
      <c r="A756" s="103">
        <v>751</v>
      </c>
      <c r="B756" s="104" t="s">
        <v>70</v>
      </c>
      <c r="C756" s="104" t="s">
        <v>779</v>
      </c>
      <c r="D756" s="105">
        <v>1948497.5508999999</v>
      </c>
      <c r="E756" s="105">
        <v>836230.16689999995</v>
      </c>
      <c r="F756" s="105">
        <v>38747.494400000003</v>
      </c>
      <c r="G756" s="89">
        <f t="shared" si="11"/>
        <v>2823475.2122</v>
      </c>
    </row>
    <row r="757" spans="1:7" ht="18" x14ac:dyDescent="0.35">
      <c r="A757" s="103">
        <v>752</v>
      </c>
      <c r="B757" s="104" t="s">
        <v>70</v>
      </c>
      <c r="C757" s="104" t="s">
        <v>780</v>
      </c>
      <c r="D757" s="105">
        <v>1807211.9904</v>
      </c>
      <c r="E757" s="105">
        <v>775595.11620000005</v>
      </c>
      <c r="F757" s="105">
        <v>35937.913500000002</v>
      </c>
      <c r="G757" s="89">
        <f t="shared" si="11"/>
        <v>2618745.0200999998</v>
      </c>
    </row>
    <row r="758" spans="1:7" ht="18" x14ac:dyDescent="0.35">
      <c r="A758" s="103">
        <v>753</v>
      </c>
      <c r="B758" s="104" t="s">
        <v>70</v>
      </c>
      <c r="C758" s="104" t="s">
        <v>781</v>
      </c>
      <c r="D758" s="105">
        <v>1883424.6377999999</v>
      </c>
      <c r="E758" s="105">
        <v>808303.04280000005</v>
      </c>
      <c r="F758" s="105">
        <v>37453.465400000001</v>
      </c>
      <c r="G758" s="89">
        <f t="shared" si="11"/>
        <v>2729181.1460000002</v>
      </c>
    </row>
    <row r="759" spans="1:7" ht="18" x14ac:dyDescent="0.35">
      <c r="A759" s="103">
        <v>754</v>
      </c>
      <c r="B759" s="104" t="s">
        <v>70</v>
      </c>
      <c r="C759" s="104" t="s">
        <v>782</v>
      </c>
      <c r="D759" s="105">
        <v>1878948.9619</v>
      </c>
      <c r="E759" s="105">
        <v>806382.23199999996</v>
      </c>
      <c r="F759" s="105">
        <v>37364.462899999999</v>
      </c>
      <c r="G759" s="89">
        <f t="shared" si="11"/>
        <v>2722695.6568</v>
      </c>
    </row>
    <row r="760" spans="1:7" ht="18" x14ac:dyDescent="0.35">
      <c r="A760" s="103">
        <v>755</v>
      </c>
      <c r="B760" s="104" t="s">
        <v>71</v>
      </c>
      <c r="C760" s="104" t="s">
        <v>783</v>
      </c>
      <c r="D760" s="105">
        <v>1768599.0826000001</v>
      </c>
      <c r="E760" s="105">
        <v>759023.7439</v>
      </c>
      <c r="F760" s="105">
        <v>35170.063800000004</v>
      </c>
      <c r="G760" s="89">
        <f t="shared" si="11"/>
        <v>2562792.8903000001</v>
      </c>
    </row>
    <row r="761" spans="1:7" ht="18" x14ac:dyDescent="0.35">
      <c r="A761" s="103">
        <v>756</v>
      </c>
      <c r="B761" s="104" t="s">
        <v>71</v>
      </c>
      <c r="C761" s="104" t="s">
        <v>784</v>
      </c>
      <c r="D761" s="105">
        <v>1712445.9442</v>
      </c>
      <c r="E761" s="105">
        <v>734924.68960000004</v>
      </c>
      <c r="F761" s="105">
        <v>34053.411899999999</v>
      </c>
      <c r="G761" s="89">
        <f t="shared" si="11"/>
        <v>2481424.0457000001</v>
      </c>
    </row>
    <row r="762" spans="1:7" ht="18" x14ac:dyDescent="0.35">
      <c r="A762" s="103">
        <v>757</v>
      </c>
      <c r="B762" s="104" t="s">
        <v>71</v>
      </c>
      <c r="C762" s="104" t="s">
        <v>785</v>
      </c>
      <c r="D762" s="105">
        <v>2020966.7083999999</v>
      </c>
      <c r="E762" s="105">
        <v>867331.51249999995</v>
      </c>
      <c r="F762" s="105">
        <v>40188.603900000002</v>
      </c>
      <c r="G762" s="89">
        <f t="shared" si="11"/>
        <v>2928486.8248000001</v>
      </c>
    </row>
    <row r="763" spans="1:7" ht="18" x14ac:dyDescent="0.35">
      <c r="A763" s="103">
        <v>758</v>
      </c>
      <c r="B763" s="104" t="s">
        <v>71</v>
      </c>
      <c r="C763" s="104" t="s">
        <v>786</v>
      </c>
      <c r="D763" s="105">
        <v>2230557.6593999998</v>
      </c>
      <c r="E763" s="105">
        <v>957280.95880000002</v>
      </c>
      <c r="F763" s="105">
        <v>44356.494299999998</v>
      </c>
      <c r="G763" s="89">
        <f t="shared" si="11"/>
        <v>3232195.1124999998</v>
      </c>
    </row>
    <row r="764" spans="1:7" ht="18" x14ac:dyDescent="0.35">
      <c r="A764" s="103">
        <v>759</v>
      </c>
      <c r="B764" s="104" t="s">
        <v>71</v>
      </c>
      <c r="C764" s="104" t="s">
        <v>787</v>
      </c>
      <c r="D764" s="105">
        <v>1941462.7280999999</v>
      </c>
      <c r="E764" s="105">
        <v>833211.05559999996</v>
      </c>
      <c r="F764" s="105">
        <v>38607.6011</v>
      </c>
      <c r="G764" s="89">
        <f t="shared" si="11"/>
        <v>2813281.3848000001</v>
      </c>
    </row>
    <row r="765" spans="1:7" ht="18" x14ac:dyDescent="0.35">
      <c r="A765" s="103">
        <v>760</v>
      </c>
      <c r="B765" s="104" t="s">
        <v>71</v>
      </c>
      <c r="C765" s="104" t="s">
        <v>788</v>
      </c>
      <c r="D765" s="105">
        <v>2695832.8596999999</v>
      </c>
      <c r="E765" s="105">
        <v>1156961.558</v>
      </c>
      <c r="F765" s="105">
        <v>53608.878599999996</v>
      </c>
      <c r="G765" s="89">
        <f t="shared" si="11"/>
        <v>3906403.2963</v>
      </c>
    </row>
    <row r="766" spans="1:7" ht="18" x14ac:dyDescent="0.35">
      <c r="A766" s="103">
        <v>761</v>
      </c>
      <c r="B766" s="104" t="s">
        <v>71</v>
      </c>
      <c r="C766" s="104" t="s">
        <v>789</v>
      </c>
      <c r="D766" s="105">
        <v>2047368.1006</v>
      </c>
      <c r="E766" s="105">
        <v>878662.10950000002</v>
      </c>
      <c r="F766" s="105">
        <v>40713.6175</v>
      </c>
      <c r="G766" s="89">
        <f t="shared" si="11"/>
        <v>2966743.8276</v>
      </c>
    </row>
    <row r="767" spans="1:7" ht="18" x14ac:dyDescent="0.35">
      <c r="A767" s="103">
        <v>762</v>
      </c>
      <c r="B767" s="104" t="s">
        <v>71</v>
      </c>
      <c r="C767" s="104" t="s">
        <v>399</v>
      </c>
      <c r="D767" s="105">
        <v>1857520.3248999999</v>
      </c>
      <c r="E767" s="105">
        <v>797185.77560000005</v>
      </c>
      <c r="F767" s="105">
        <v>36938.336600000002</v>
      </c>
      <c r="G767" s="89">
        <f t="shared" si="11"/>
        <v>2691644.4370999997</v>
      </c>
    </row>
    <row r="768" spans="1:7" ht="18" x14ac:dyDescent="0.35">
      <c r="A768" s="103">
        <v>763</v>
      </c>
      <c r="B768" s="104" t="s">
        <v>71</v>
      </c>
      <c r="C768" s="104" t="s">
        <v>790</v>
      </c>
      <c r="D768" s="105">
        <v>2008032</v>
      </c>
      <c r="E768" s="105">
        <v>861780.36699999997</v>
      </c>
      <c r="F768" s="105">
        <v>39931.386500000001</v>
      </c>
      <c r="G768" s="89">
        <f t="shared" si="11"/>
        <v>2909743.7535000001</v>
      </c>
    </row>
    <row r="769" spans="1:7" ht="18" x14ac:dyDescent="0.35">
      <c r="A769" s="103">
        <v>764</v>
      </c>
      <c r="B769" s="104" t="s">
        <v>71</v>
      </c>
      <c r="C769" s="104" t="s">
        <v>791</v>
      </c>
      <c r="D769" s="105">
        <v>2650438.4785000002</v>
      </c>
      <c r="E769" s="105">
        <v>1137479.8034000001</v>
      </c>
      <c r="F769" s="105">
        <v>52706.173600000002</v>
      </c>
      <c r="G769" s="89">
        <f t="shared" si="11"/>
        <v>3840624.4555000002</v>
      </c>
    </row>
    <row r="770" spans="1:7" ht="18" x14ac:dyDescent="0.35">
      <c r="A770" s="103">
        <v>765</v>
      </c>
      <c r="B770" s="104" t="s">
        <v>71</v>
      </c>
      <c r="C770" s="104" t="s">
        <v>792</v>
      </c>
      <c r="D770" s="105">
        <v>1654880.6902000001</v>
      </c>
      <c r="E770" s="105">
        <v>710219.60239999997</v>
      </c>
      <c r="F770" s="105">
        <v>32908.678899999999</v>
      </c>
      <c r="G770" s="89">
        <f t="shared" si="11"/>
        <v>2398008.9715000005</v>
      </c>
    </row>
    <row r="771" spans="1:7" ht="18" x14ac:dyDescent="0.35">
      <c r="A771" s="103">
        <v>766</v>
      </c>
      <c r="B771" s="104" t="s">
        <v>71</v>
      </c>
      <c r="C771" s="104" t="s">
        <v>793</v>
      </c>
      <c r="D771" s="105">
        <v>1911414.5501000001</v>
      </c>
      <c r="E771" s="105">
        <v>820315.37970000005</v>
      </c>
      <c r="F771" s="105">
        <v>38010.068099999997</v>
      </c>
      <c r="G771" s="89">
        <f t="shared" si="11"/>
        <v>2769739.9978999998</v>
      </c>
    </row>
    <row r="772" spans="1:7" ht="18" x14ac:dyDescent="0.35">
      <c r="A772" s="103">
        <v>767</v>
      </c>
      <c r="B772" s="104" t="s">
        <v>71</v>
      </c>
      <c r="C772" s="104" t="s">
        <v>794</v>
      </c>
      <c r="D772" s="105">
        <v>2025080.8799000001</v>
      </c>
      <c r="E772" s="105">
        <v>869097.1777</v>
      </c>
      <c r="F772" s="105">
        <v>40270.417600000001</v>
      </c>
      <c r="G772" s="89">
        <f t="shared" si="11"/>
        <v>2934448.4751999998</v>
      </c>
    </row>
    <row r="773" spans="1:7" ht="18" x14ac:dyDescent="0.35">
      <c r="A773" s="103">
        <v>768</v>
      </c>
      <c r="B773" s="104" t="s">
        <v>71</v>
      </c>
      <c r="C773" s="104" t="s">
        <v>795</v>
      </c>
      <c r="D773" s="105">
        <v>2236513.4778999998</v>
      </c>
      <c r="E773" s="105">
        <v>959836.99750000006</v>
      </c>
      <c r="F773" s="105">
        <v>44474.930699999997</v>
      </c>
      <c r="G773" s="89">
        <f t="shared" si="11"/>
        <v>3240825.4060999998</v>
      </c>
    </row>
    <row r="774" spans="1:7" ht="18" x14ac:dyDescent="0.35">
      <c r="A774" s="103">
        <v>769</v>
      </c>
      <c r="B774" s="104" t="s">
        <v>72</v>
      </c>
      <c r="C774" s="104" t="s">
        <v>796</v>
      </c>
      <c r="D774" s="105">
        <v>1477375.4117000001</v>
      </c>
      <c r="E774" s="105">
        <v>634040.25659999996</v>
      </c>
      <c r="F774" s="105">
        <v>29378.838800000001</v>
      </c>
      <c r="G774" s="89">
        <f t="shared" si="11"/>
        <v>2140794.5071</v>
      </c>
    </row>
    <row r="775" spans="1:7" ht="36" x14ac:dyDescent="0.35">
      <c r="A775" s="103">
        <v>770</v>
      </c>
      <c r="B775" s="104" t="s">
        <v>72</v>
      </c>
      <c r="C775" s="104" t="s">
        <v>797</v>
      </c>
      <c r="D775" s="105">
        <v>3771389.7437999998</v>
      </c>
      <c r="E775" s="105">
        <v>1618554.7031</v>
      </c>
      <c r="F775" s="105">
        <v>74997.221799999999</v>
      </c>
      <c r="G775" s="89">
        <f t="shared" ref="G775:G779" si="12">SUM(D775:F775)</f>
        <v>5464941.6687000003</v>
      </c>
    </row>
    <row r="776" spans="1:7" ht="18" x14ac:dyDescent="0.35">
      <c r="A776" s="103">
        <v>771</v>
      </c>
      <c r="B776" s="104" t="s">
        <v>72</v>
      </c>
      <c r="C776" s="104" t="s">
        <v>798</v>
      </c>
      <c r="D776" s="105">
        <v>2124320.7085000002</v>
      </c>
      <c r="E776" s="105">
        <v>911687.60250000004</v>
      </c>
      <c r="F776" s="105">
        <v>42243.8842</v>
      </c>
      <c r="G776" s="89">
        <f t="shared" si="12"/>
        <v>3078252.1952000004</v>
      </c>
    </row>
    <row r="777" spans="1:7" ht="18" x14ac:dyDescent="0.35">
      <c r="A777" s="103">
        <v>772</v>
      </c>
      <c r="B777" s="104" t="s">
        <v>72</v>
      </c>
      <c r="C777" s="104" t="s">
        <v>799</v>
      </c>
      <c r="D777" s="105">
        <v>1820571.0105000001</v>
      </c>
      <c r="E777" s="105">
        <v>781328.36210000003</v>
      </c>
      <c r="F777" s="105">
        <v>36203.568800000001</v>
      </c>
      <c r="G777" s="89">
        <f t="shared" si="12"/>
        <v>2638102.9414000004</v>
      </c>
    </row>
    <row r="778" spans="1:7" ht="18" x14ac:dyDescent="0.35">
      <c r="A778" s="103">
        <v>773</v>
      </c>
      <c r="B778" s="104" t="s">
        <v>72</v>
      </c>
      <c r="C778" s="104" t="s">
        <v>800</v>
      </c>
      <c r="D778" s="105">
        <v>1729852.0253999999</v>
      </c>
      <c r="E778" s="105">
        <v>742394.79909999995</v>
      </c>
      <c r="F778" s="105">
        <v>34399.546300000002</v>
      </c>
      <c r="G778" s="89">
        <f t="shared" si="12"/>
        <v>2506646.3708000001</v>
      </c>
    </row>
    <row r="779" spans="1:7" ht="18" x14ac:dyDescent="0.35">
      <c r="A779" s="103">
        <v>774</v>
      </c>
      <c r="B779" s="104" t="s">
        <v>72</v>
      </c>
      <c r="C779" s="104" t="s">
        <v>801</v>
      </c>
      <c r="D779" s="105">
        <v>1779391.4436000001</v>
      </c>
      <c r="E779" s="105">
        <v>763655.46530000004</v>
      </c>
      <c r="F779" s="105">
        <v>35384.678800000002</v>
      </c>
      <c r="G779" s="89">
        <f t="shared" si="12"/>
        <v>2578431.5877</v>
      </c>
    </row>
    <row r="780" spans="1:7" ht="18" x14ac:dyDescent="0.35">
      <c r="A780" s="101"/>
      <c r="B780" s="101"/>
      <c r="C780" s="101"/>
      <c r="D780" s="90">
        <f>SUM(D6:D779)</f>
        <v>1398058305.9647012</v>
      </c>
      <c r="E780" s="90">
        <f t="shared" ref="E780:G780" si="13">SUM(E6:E779)</f>
        <v>600000000.00010026</v>
      </c>
      <c r="F780" s="90">
        <f t="shared" si="13"/>
        <v>27801552.22390002</v>
      </c>
      <c r="G780" s="90">
        <f t="shared" si="13"/>
        <v>2025859858.1887014</v>
      </c>
    </row>
  </sheetData>
  <mergeCells count="3">
    <mergeCell ref="A1:G1"/>
    <mergeCell ref="A3:G3"/>
    <mergeCell ref="A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MONTHENTRY</vt:lpstr>
      <vt:lpstr>Sum &amp; FG</vt:lpstr>
      <vt:lpstr>SG Details</vt:lpstr>
      <vt:lpstr>LGCs Details</vt:lpstr>
      <vt:lpstr>States Ecology</vt:lpstr>
      <vt:lpstr>Sumsum</vt:lpstr>
      <vt:lpstr>eccology individual LGCs</vt:lpstr>
      <vt:lpstr>acctmonth</vt:lpstr>
      <vt:lpstr>previuosmonth</vt:lpstr>
      <vt:lpstr>'SG Details'!Print_Area</vt:lpstr>
      <vt:lpstr>Sumsum!Print_Area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FUNDS</dc:creator>
  <cp:lastModifiedBy>Mikael Chenko</cp:lastModifiedBy>
  <cp:lastPrinted>2022-04-22T14:18:08Z</cp:lastPrinted>
  <dcterms:created xsi:type="dcterms:W3CDTF">2003-11-12T08:54:16Z</dcterms:created>
  <dcterms:modified xsi:type="dcterms:W3CDTF">2022-07-04T13:47:04Z</dcterms:modified>
</cp:coreProperties>
</file>